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Sheet1" sheetId="1" r:id="rId1"/>
  </sheets>
  <definedNames>
    <definedName name="_xlnm._FilterDatabase" localSheetId="0" hidden="1">'Sheet1'!$A$5:$AL$60</definedName>
    <definedName name="_xlnm.Print_Area" localSheetId="0">'Sheet1'!$A$1:$AL$87</definedName>
  </definedNames>
  <calcPr fullCalcOnLoad="1"/>
</workbook>
</file>

<file path=xl/sharedStrings.xml><?xml version="1.0" encoding="utf-8"?>
<sst xmlns="http://schemas.openxmlformats.org/spreadsheetml/2006/main" count="186" uniqueCount="116">
  <si>
    <t>hn dfE added</t>
  </si>
  <si>
    <t>less hn transfer</t>
  </si>
  <si>
    <t>falling rolls</t>
  </si>
  <si>
    <t>central schl block alloc</t>
  </si>
  <si>
    <t>sector</t>
  </si>
  <si>
    <t>LAESTAB</t>
  </si>
  <si>
    <t>School Name</t>
  </si>
  <si>
    <t>18-19 number on roll (October 17)</t>
  </si>
  <si>
    <t>2018/19 school budgets via the Westminster City Council (WCC) local formula</t>
  </si>
  <si>
    <t>18-19 NFF Pupil Count</t>
  </si>
  <si>
    <t xml:space="preserve">Comparison with final 18/19 funding </t>
  </si>
  <si>
    <t>consis pupil nos</t>
  </si>
  <si>
    <t xml:space="preserve">Comparison wth final 18/19 funding </t>
  </si>
  <si>
    <t>19/20 No change to WCC formula with -1.5% MFG</t>
  </si>
  <si>
    <t xml:space="preserve">FOR ILLUSTRATIVE PURPOSES ONLY - NFF adjusted - pupil numbers and prorata to total schools block after 18/19 HN transfer and falling rolls </t>
  </si>
  <si>
    <t xml:space="preserve">Difference between WCC and NFF (without MFG) </t>
  </si>
  <si>
    <t>Difference between  WCC and estimated  NFF with standard MFG</t>
  </si>
  <si>
    <t>Comparison with 18/19</t>
  </si>
  <si>
    <t>Column A</t>
  </si>
  <si>
    <t>Column B</t>
  </si>
  <si>
    <t>Option 1</t>
  </si>
  <si>
    <t>Option 2</t>
  </si>
  <si>
    <t>Option 3</t>
  </si>
  <si>
    <t>Option 4</t>
  </si>
  <si>
    <t>p</t>
  </si>
  <si>
    <t>Barrow Hill Junior School</t>
  </si>
  <si>
    <t>Edward Wilson Primary School</t>
  </si>
  <si>
    <t>Essendine Primary School</t>
  </si>
  <si>
    <t>George Eliot Primary School</t>
  </si>
  <si>
    <t>Hallfield Primary School</t>
  </si>
  <si>
    <t>Robinsfield Infant School</t>
  </si>
  <si>
    <t>Queen's Park Primary School</t>
  </si>
  <si>
    <t>All Souls CofE Primary School</t>
  </si>
  <si>
    <t>Burdett-Coutts and Townshend Foundation CofE Primary School</t>
  </si>
  <si>
    <t>Hampden Gurney CofE Primary School</t>
  </si>
  <si>
    <t>Our Lady of Dolours RC Primary School</t>
  </si>
  <si>
    <t>St Augustine's CofE Primary School</t>
  </si>
  <si>
    <t>St Barnabas' CofE Primary School</t>
  </si>
  <si>
    <t>St Clement Danes CofE Primary School</t>
  </si>
  <si>
    <t>St Edward's Catholic Primary School</t>
  </si>
  <si>
    <t>St Gabriel's CofE Primary School</t>
  </si>
  <si>
    <t>St George's Hanover Square CofE Primary School</t>
  </si>
  <si>
    <t>Soho Parish CofE Primary School</t>
  </si>
  <si>
    <t>St James &amp; St John Church of England Primary School</t>
  </si>
  <si>
    <t>St Joseph's RC Primary School</t>
  </si>
  <si>
    <t>St Luke's CofE Primary School</t>
  </si>
  <si>
    <t>St Mary Magdalene CofE Primary School</t>
  </si>
  <si>
    <t>St Mary's Bryanston Square CofE School</t>
  </si>
  <si>
    <t>St. Mary of the Angels Catholic Primary School</t>
  </si>
  <si>
    <t>St Matthew's School, Westminster</t>
  </si>
  <si>
    <t>St Peter's CofE School</t>
  </si>
  <si>
    <t>St Peter's Eaton Square CofE Primary School</t>
  </si>
  <si>
    <t>St Saviour's CofE Primary School</t>
  </si>
  <si>
    <t>St Stephen's CofE Primary School</t>
  </si>
  <si>
    <t>St Vincent's Catholic Primary School</t>
  </si>
  <si>
    <t>St Vincent de Paul RC Primary School</t>
  </si>
  <si>
    <t>Westminster Cathedral RC Primary School</t>
  </si>
  <si>
    <t>Christ Church Bentinck CofE Primary School</t>
  </si>
  <si>
    <t>s</t>
  </si>
  <si>
    <t>St Augustine's CofE High School</t>
  </si>
  <si>
    <t>Ark Atwood Primary Academy</t>
  </si>
  <si>
    <t>The Minerva Academy</t>
  </si>
  <si>
    <t>Wilberforce Primary</t>
  </si>
  <si>
    <t>Pimlico Primary</t>
  </si>
  <si>
    <t>Churchill Gardens Primary Academy</t>
  </si>
  <si>
    <t>Ark Paddington Green Primary Academy</t>
  </si>
  <si>
    <t>Gateway Academy</t>
  </si>
  <si>
    <t>Millbank Academy</t>
  </si>
  <si>
    <t>Marylebone Boys' School</t>
  </si>
  <si>
    <t>Sir Simon Milton Westminster University Technical College</t>
  </si>
  <si>
    <t>Harris Academy St John's Wood</t>
  </si>
  <si>
    <t>The Grey Coat Hospital</t>
  </si>
  <si>
    <t>The St Marylebone CofE School</t>
  </si>
  <si>
    <t>Westminster City School</t>
  </si>
  <si>
    <t>St George's Catholic School</t>
  </si>
  <si>
    <t>Paddington Academy</t>
  </si>
  <si>
    <t>Westminster Academy</t>
  </si>
  <si>
    <t>Pimlico Academy</t>
  </si>
  <si>
    <t>all through</t>
  </si>
  <si>
    <t>Ark King Solomon Academy</t>
  </si>
  <si>
    <t>Total</t>
  </si>
  <si>
    <t>Provisional DSG</t>
  </si>
  <si>
    <t>Primary</t>
  </si>
  <si>
    <t>Secondary</t>
  </si>
  <si>
    <t>Growing recoupment academies</t>
  </si>
  <si>
    <t>Minimum Funding Guarantee cost</t>
  </si>
  <si>
    <t>Capping</t>
  </si>
  <si>
    <t>Above funding available</t>
  </si>
  <si>
    <t>Column C</t>
  </si>
  <si>
    <t>Lowest primary funding per pupil</t>
  </si>
  <si>
    <t>Highest primary funding per pupil</t>
  </si>
  <si>
    <t>Range in primary funding per pupil</t>
  </si>
  <si>
    <t>Lowest secondary funding per pupil</t>
  </si>
  <si>
    <t>Highest secondary funding per pupil</t>
  </si>
  <si>
    <t>Range in secondary funding per pupil</t>
  </si>
  <si>
    <t>Number of primaries gaining funding per pupil</t>
  </si>
  <si>
    <t>Number of primaries losing funding per pupil</t>
  </si>
  <si>
    <t>Number of secondaries gaining funding per pupil</t>
  </si>
  <si>
    <t>Number of secondaries losing funding per pupil</t>
  </si>
  <si>
    <t>Column A per pupil</t>
  </si>
  <si>
    <t>Per Pupil</t>
  </si>
  <si>
    <t>Per pupil</t>
  </si>
  <si>
    <t>Column B per pupil</t>
  </si>
  <si>
    <t>per pupil</t>
  </si>
  <si>
    <t>Column C per pupil</t>
  </si>
  <si>
    <t>Option 1 per pupil</t>
  </si>
  <si>
    <t>Option 2 per pupil</t>
  </si>
  <si>
    <t>Option 3 per pupil</t>
  </si>
  <si>
    <t>Option 4 per pupil</t>
  </si>
  <si>
    <t>19-20 DfE Indicative NFF figures with no MFG - some incorrect roll numbers. Includes growing schools with full increase. Total incorrect - not an option</t>
  </si>
  <si>
    <t>NFF factor values used (except for funding floor at +1% on 2017/18 baseline) in WCC formula with -1.5% MFG. Total too high - not an option</t>
  </si>
  <si>
    <t>Funding floor cost</t>
  </si>
  <si>
    <t xml:space="preserve">NFF factor values used (except for funding floor at +1% on 2017/18 baseline) in WCC formula, with minus 0.8% MFG. </t>
  </si>
  <si>
    <t>19/20 no change to WCC formula with plus 0% MFG, i.e no reduction in pupil led funding since 2018/19</t>
  </si>
  <si>
    <t>NFF factor values used (except for funding floor at +1% on 2017/18 baseline) in WCC formula, with -0.3% MFG. Increases capped to balance to Schools Block</t>
  </si>
  <si>
    <t>UPDATED 2019/20 School Funding Options - based on Indicative Schools Block DSG and 2018/19 data re roll and free school meal numbers and rates etc.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</si>
</sst>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-* #,##0_-;\-* #,##0_-;_-* &quot;-&quot;??_-;_-@_-"/>
    <numFmt numFmtId="166" formatCode="&quot;£&quot;#,##0_);[Red]\(&quot;£&quot;#,##0\)"/>
    <numFmt numFmtId="167" formatCode="&quot;£&quot;#,##0.00"/>
    <numFmt numFmtId="168" formatCode="&quot;£&quot;#,##0.0"/>
    <numFmt numFmtId="169" formatCode="[$-809]dd\ mmmm\ yyyy"/>
    <numFmt numFmtId="170" formatCode="0.0"/>
  </numFmts>
  <fonts count="52">
    <font>
      <sz val="12"/>
      <color theme="1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2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2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CC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9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3" fontId="0" fillId="33" borderId="0" xfId="0" applyNumberFormat="1" applyFill="1" applyAlignment="1">
      <alignment/>
    </xf>
    <xf numFmtId="0" fontId="44" fillId="0" borderId="0" xfId="0" applyFont="1" applyAlignment="1">
      <alignment vertical="top"/>
    </xf>
    <xf numFmtId="0" fontId="50" fillId="0" borderId="0" xfId="0" applyFont="1" applyAlignment="1">
      <alignment vertical="top"/>
    </xf>
    <xf numFmtId="3" fontId="50" fillId="0" borderId="0" xfId="0" applyNumberFormat="1" applyFont="1" applyAlignment="1">
      <alignment horizontal="right" vertical="top"/>
    </xf>
    <xf numFmtId="164" fontId="50" fillId="0" borderId="0" xfId="0" applyNumberFormat="1" applyFont="1" applyAlignment="1">
      <alignment horizontal="right" vertical="top" wrapText="1"/>
    </xf>
    <xf numFmtId="165" fontId="49" fillId="0" borderId="0" xfId="42" applyNumberFormat="1" applyFont="1" applyAlignment="1">
      <alignment/>
    </xf>
    <xf numFmtId="3" fontId="49" fillId="0" borderId="0" xfId="42" applyNumberFormat="1" applyFont="1" applyAlignment="1">
      <alignment/>
    </xf>
    <xf numFmtId="0" fontId="49" fillId="0" borderId="0" xfId="0" applyFont="1" applyAlignment="1">
      <alignment/>
    </xf>
    <xf numFmtId="3" fontId="49" fillId="33" borderId="0" xfId="0" applyNumberFormat="1" applyFont="1" applyFill="1" applyAlignment="1">
      <alignment/>
    </xf>
    <xf numFmtId="164" fontId="49" fillId="33" borderId="0" xfId="0" applyNumberFormat="1" applyFont="1" applyFill="1" applyAlignment="1">
      <alignment/>
    </xf>
    <xf numFmtId="0" fontId="50" fillId="0" borderId="0" xfId="0" applyFont="1" applyAlignment="1">
      <alignment horizontal="right" vertical="top" wrapText="1"/>
    </xf>
    <xf numFmtId="164" fontId="51" fillId="0" borderId="0" xfId="53" applyNumberFormat="1" applyFont="1" applyAlignment="1">
      <alignment/>
    </xf>
    <xf numFmtId="164" fontId="50" fillId="0" borderId="10" xfId="0" applyNumberFormat="1" applyFont="1" applyBorder="1" applyAlignment="1">
      <alignment horizontal="right" vertical="top" wrapText="1"/>
    </xf>
    <xf numFmtId="0" fontId="50" fillId="0" borderId="10" xfId="0" applyFont="1" applyBorder="1" applyAlignment="1">
      <alignment horizontal="right" vertical="top" wrapText="1"/>
    </xf>
    <xf numFmtId="164" fontId="0" fillId="34" borderId="10" xfId="0" applyNumberFormat="1" applyFill="1" applyBorder="1" applyAlignment="1">
      <alignment/>
    </xf>
    <xf numFmtId="164" fontId="49" fillId="34" borderId="10" xfId="0" applyNumberFormat="1" applyFont="1" applyFill="1" applyBorder="1" applyAlignment="1">
      <alignment/>
    </xf>
    <xf numFmtId="164" fontId="49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51" fillId="0" borderId="10" xfId="53" applyNumberFormat="1" applyFont="1" applyBorder="1" applyAlignment="1">
      <alignment/>
    </xf>
    <xf numFmtId="0" fontId="49" fillId="0" borderId="10" xfId="0" applyFont="1" applyBorder="1" applyAlignment="1">
      <alignment/>
    </xf>
    <xf numFmtId="0" fontId="0" fillId="0" borderId="10" xfId="0" applyBorder="1" applyAlignment="1">
      <alignment/>
    </xf>
    <xf numFmtId="3" fontId="49" fillId="0" borderId="10" xfId="0" applyNumberFormat="1" applyFont="1" applyBorder="1" applyAlignment="1">
      <alignment/>
    </xf>
    <xf numFmtId="164" fontId="0" fillId="13" borderId="0" xfId="0" applyNumberFormat="1" applyFill="1" applyAlignment="1">
      <alignment/>
    </xf>
    <xf numFmtId="164" fontId="0" fillId="13" borderId="10" xfId="0" applyNumberFormat="1" applyFill="1" applyBorder="1" applyAlignment="1">
      <alignment/>
    </xf>
    <xf numFmtId="164" fontId="0" fillId="35" borderId="0" xfId="0" applyNumberFormat="1" applyFill="1" applyAlignment="1">
      <alignment/>
    </xf>
    <xf numFmtId="164" fontId="0" fillId="35" borderId="10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164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164" fontId="0" fillId="33" borderId="0" xfId="0" applyNumberFormat="1" applyFill="1" applyAlignment="1">
      <alignment/>
    </xf>
    <xf numFmtId="1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164" fontId="0" fillId="33" borderId="10" xfId="0" applyNumberFormat="1" applyFill="1" applyBorder="1" applyAlignment="1">
      <alignment/>
    </xf>
    <xf numFmtId="164" fontId="2" fillId="0" borderId="0" xfId="0" applyNumberFormat="1" applyFont="1" applyFill="1" applyAlignment="1">
      <alignment/>
    </xf>
    <xf numFmtId="1" fontId="0" fillId="0" borderId="10" xfId="0" applyNumberFormat="1" applyFill="1" applyBorder="1" applyAlignment="1">
      <alignment/>
    </xf>
    <xf numFmtId="164" fontId="2" fillId="33" borderId="0" xfId="0" applyNumberFormat="1" applyFont="1" applyFill="1" applyAlignment="1">
      <alignment/>
    </xf>
    <xf numFmtId="164" fontId="50" fillId="33" borderId="0" xfId="0" applyNumberFormat="1" applyFont="1" applyFill="1" applyAlignment="1">
      <alignment horizontal="right" vertical="top" wrapText="1"/>
    </xf>
    <xf numFmtId="164" fontId="50" fillId="33" borderId="10" xfId="0" applyNumberFormat="1" applyFont="1" applyFill="1" applyBorder="1" applyAlignment="1">
      <alignment horizontal="right" vertical="top" wrapText="1"/>
    </xf>
    <xf numFmtId="164" fontId="49" fillId="33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64" fontId="50" fillId="0" borderId="0" xfId="0" applyNumberFormat="1" applyFont="1" applyFill="1" applyAlignment="1">
      <alignment horizontal="right" vertical="top" wrapText="1"/>
    </xf>
    <xf numFmtId="167" fontId="0" fillId="0" borderId="0" xfId="0" applyNumberFormat="1" applyAlignment="1">
      <alignment/>
    </xf>
    <xf numFmtId="167" fontId="4" fillId="36" borderId="11" xfId="0" applyNumberFormat="1" applyFont="1" applyFill="1" applyBorder="1" applyAlignment="1" applyProtection="1">
      <alignment horizontal="right"/>
      <protection/>
    </xf>
    <xf numFmtId="167" fontId="4" fillId="36" borderId="11" xfId="61" applyNumberFormat="1" applyFont="1" applyFill="1" applyBorder="1" applyAlignment="1" applyProtection="1">
      <alignment horizontal="right"/>
      <protection/>
    </xf>
    <xf numFmtId="164" fontId="50" fillId="0" borderId="10" xfId="0" applyNumberFormat="1" applyFont="1" applyFill="1" applyBorder="1" applyAlignment="1">
      <alignment horizontal="right" vertical="top" wrapText="1"/>
    </xf>
    <xf numFmtId="3" fontId="49" fillId="0" borderId="0" xfId="0" applyNumberFormat="1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+J59-E59-@sum(L1:L4)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92"/>
  <sheetViews>
    <sheetView tabSelected="1" zoomScalePageLayoutView="0" workbookViewId="0" topLeftCell="A1">
      <pane xSplit="3" ySplit="6" topLeftCell="L6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S5" sqref="S5"/>
    </sheetView>
  </sheetViews>
  <sheetFormatPr defaultColWidth="8.88671875" defaultRowHeight="15"/>
  <cols>
    <col min="1" max="1" width="4.88671875" style="0" customWidth="1"/>
    <col min="2" max="2" width="0" style="0" hidden="1" customWidth="1"/>
    <col min="3" max="3" width="28.88671875" style="0" customWidth="1"/>
    <col min="4" max="4" width="10.10546875" style="2" customWidth="1"/>
    <col min="5" max="5" width="11.77734375" style="1" customWidth="1"/>
    <col min="6" max="6" width="8.6640625" style="1" customWidth="1"/>
    <col min="7" max="7" width="8.88671875" style="2" customWidth="1"/>
    <col min="8" max="8" width="11.99609375" style="1" customWidth="1"/>
    <col min="9" max="9" width="7.99609375" style="1" customWidth="1"/>
    <col min="10" max="10" width="10.77734375" style="1" hidden="1" customWidth="1"/>
    <col min="11" max="11" width="8.99609375" style="1" customWidth="1"/>
    <col min="12" max="12" width="11.99609375" style="1" customWidth="1"/>
    <col min="13" max="13" width="8.88671875" style="34" hidden="1" customWidth="1"/>
    <col min="14" max="14" width="9.6640625" style="34" hidden="1" customWidth="1"/>
    <col min="15" max="15" width="12.21484375" style="0" customWidth="1"/>
    <col min="16" max="16" width="8.88671875" style="0" customWidth="1"/>
    <col min="17" max="18" width="12.3359375" style="0" hidden="1" customWidth="1"/>
    <col min="19" max="19" width="9.10546875" style="0" customWidth="1"/>
    <col min="20" max="20" width="12.10546875" style="0" customWidth="1"/>
    <col min="21" max="21" width="7.21484375" style="0" customWidth="1"/>
    <col min="22" max="22" width="13.5546875" style="0" hidden="1" customWidth="1"/>
    <col min="23" max="23" width="14.21484375" style="0" hidden="1" customWidth="1"/>
    <col min="24" max="26" width="8.88671875" style="0" hidden="1" customWidth="1"/>
    <col min="27" max="28" width="10.6640625" style="0" hidden="1" customWidth="1"/>
    <col min="29" max="29" width="9.21484375" style="0" customWidth="1"/>
    <col min="30" max="30" width="12.10546875" style="0" customWidth="1"/>
    <col min="31" max="31" width="7.88671875" style="0" customWidth="1"/>
    <col min="32" max="32" width="10.6640625" style="0" hidden="1" customWidth="1"/>
    <col min="33" max="33" width="9.10546875" style="0" customWidth="1"/>
    <col min="34" max="34" width="11.6640625" style="1" customWidth="1"/>
    <col min="35" max="35" width="7.5546875" style="1" customWidth="1"/>
    <col min="36" max="36" width="10.99609375" style="0" hidden="1" customWidth="1"/>
    <col min="37" max="37" width="13.88671875" style="0" hidden="1" customWidth="1"/>
    <col min="38" max="38" width="9.6640625" style="0" customWidth="1"/>
    <col min="39" max="39" width="10.99609375" style="0" customWidth="1"/>
    <col min="40" max="40" width="10.88671875" style="0" customWidth="1"/>
    <col min="42" max="47" width="0" style="0" hidden="1" customWidth="1"/>
  </cols>
  <sheetData>
    <row r="1" spans="3:47" ht="15.75">
      <c r="C1" s="12" t="s">
        <v>115</v>
      </c>
      <c r="AT1" t="s">
        <v>0</v>
      </c>
      <c r="AU1">
        <v>470000</v>
      </c>
    </row>
    <row r="2" spans="46:47" ht="15">
      <c r="AT2" t="s">
        <v>1</v>
      </c>
      <c r="AU2">
        <v>564000</v>
      </c>
    </row>
    <row r="3" spans="17:47" ht="15">
      <c r="Q3" s="1">
        <v>111779345</v>
      </c>
      <c r="R3" s="1"/>
      <c r="S3" s="1"/>
      <c r="AT3" t="s">
        <v>2</v>
      </c>
      <c r="AU3">
        <v>452000</v>
      </c>
    </row>
    <row r="4" spans="15:47" ht="15">
      <c r="O4" s="1"/>
      <c r="P4" s="1"/>
      <c r="AA4" s="1"/>
      <c r="AB4" s="1"/>
      <c r="AC4" s="1"/>
      <c r="AD4" s="1"/>
      <c r="AE4" s="1"/>
      <c r="AF4" s="1"/>
      <c r="AG4" s="1"/>
      <c r="AT4" t="s">
        <v>3</v>
      </c>
      <c r="AU4">
        <f>1120000-1120000</f>
        <v>0</v>
      </c>
    </row>
    <row r="5" spans="1:40" ht="159.75" customHeight="1">
      <c r="A5" s="6" t="s">
        <v>4</v>
      </c>
      <c r="B5" s="7" t="s">
        <v>5</v>
      </c>
      <c r="C5" s="7" t="s">
        <v>6</v>
      </c>
      <c r="D5" s="9" t="s">
        <v>7</v>
      </c>
      <c r="E5" s="9" t="s">
        <v>8</v>
      </c>
      <c r="F5" s="17" t="s">
        <v>100</v>
      </c>
      <c r="G5" s="9" t="s">
        <v>9</v>
      </c>
      <c r="H5" s="9" t="s">
        <v>109</v>
      </c>
      <c r="I5" s="9" t="s">
        <v>101</v>
      </c>
      <c r="J5" s="9" t="s">
        <v>10</v>
      </c>
      <c r="K5" s="17" t="s">
        <v>10</v>
      </c>
      <c r="L5" s="49" t="s">
        <v>110</v>
      </c>
      <c r="M5" s="41" t="s">
        <v>101</v>
      </c>
      <c r="N5" s="42" t="s">
        <v>10</v>
      </c>
      <c r="O5" s="45" t="s">
        <v>112</v>
      </c>
      <c r="P5" s="45" t="s">
        <v>101</v>
      </c>
      <c r="Q5" s="9" t="s">
        <v>11</v>
      </c>
      <c r="R5" s="9" t="s">
        <v>12</v>
      </c>
      <c r="S5" s="17" t="s">
        <v>12</v>
      </c>
      <c r="T5" s="45" t="s">
        <v>13</v>
      </c>
      <c r="U5" s="45" t="s">
        <v>101</v>
      </c>
      <c r="V5" s="9"/>
      <c r="W5" s="9" t="s">
        <v>14</v>
      </c>
      <c r="X5" s="9" t="s">
        <v>15</v>
      </c>
      <c r="AA5" s="9" t="s">
        <v>16</v>
      </c>
      <c r="AB5" s="9" t="s">
        <v>12</v>
      </c>
      <c r="AC5" s="17" t="s">
        <v>12</v>
      </c>
      <c r="AD5" s="45" t="s">
        <v>114</v>
      </c>
      <c r="AE5" s="45" t="s">
        <v>101</v>
      </c>
      <c r="AF5" s="9" t="s">
        <v>12</v>
      </c>
      <c r="AG5" s="17" t="s">
        <v>12</v>
      </c>
      <c r="AH5" s="45" t="s">
        <v>113</v>
      </c>
      <c r="AI5" s="45" t="s">
        <v>101</v>
      </c>
      <c r="AJ5" s="9" t="s">
        <v>17</v>
      </c>
      <c r="AK5" s="9" t="s">
        <v>12</v>
      </c>
      <c r="AL5" s="17" t="s">
        <v>12</v>
      </c>
      <c r="AM5" s="9"/>
      <c r="AN5" s="9"/>
    </row>
    <row r="6" spans="1:40" ht="27.75" customHeight="1">
      <c r="A6" s="6"/>
      <c r="B6" s="7"/>
      <c r="C6" s="7"/>
      <c r="D6" s="8"/>
      <c r="E6" s="15" t="s">
        <v>18</v>
      </c>
      <c r="F6" s="18" t="s">
        <v>99</v>
      </c>
      <c r="G6" s="15"/>
      <c r="H6" s="15" t="s">
        <v>19</v>
      </c>
      <c r="I6" s="15" t="s">
        <v>102</v>
      </c>
      <c r="J6" s="15"/>
      <c r="K6" s="18" t="s">
        <v>103</v>
      </c>
      <c r="L6" s="18" t="s">
        <v>88</v>
      </c>
      <c r="M6" s="15" t="s">
        <v>104</v>
      </c>
      <c r="N6" s="18" t="s">
        <v>103</v>
      </c>
      <c r="O6" s="15" t="s">
        <v>20</v>
      </c>
      <c r="P6" s="15" t="s">
        <v>105</v>
      </c>
      <c r="Q6" s="9"/>
      <c r="R6" s="15"/>
      <c r="S6" s="18" t="s">
        <v>103</v>
      </c>
      <c r="T6" s="9" t="s">
        <v>21</v>
      </c>
      <c r="U6" s="9" t="s">
        <v>106</v>
      </c>
      <c r="V6" s="9"/>
      <c r="W6" s="9"/>
      <c r="X6" s="9"/>
      <c r="AA6" s="9"/>
      <c r="AB6" s="9"/>
      <c r="AC6" s="17" t="s">
        <v>103</v>
      </c>
      <c r="AD6" s="9" t="s">
        <v>22</v>
      </c>
      <c r="AE6" s="9" t="s">
        <v>107</v>
      </c>
      <c r="AF6" s="9"/>
      <c r="AG6" s="17" t="s">
        <v>103</v>
      </c>
      <c r="AH6" s="9" t="s">
        <v>23</v>
      </c>
      <c r="AI6" s="9" t="s">
        <v>108</v>
      </c>
      <c r="AK6" s="9"/>
      <c r="AL6" s="17" t="s">
        <v>103</v>
      </c>
      <c r="AM6" s="9"/>
      <c r="AN6" s="9"/>
    </row>
    <row r="7" spans="1:42" ht="15.75">
      <c r="A7" t="s">
        <v>24</v>
      </c>
      <c r="B7">
        <v>2132032</v>
      </c>
      <c r="C7" t="s">
        <v>25</v>
      </c>
      <c r="D7" s="2">
        <v>225</v>
      </c>
      <c r="E7" s="1">
        <v>1130544.031</v>
      </c>
      <c r="F7" s="19">
        <f aca="true" t="shared" si="0" ref="F7:F38">E7/D7</f>
        <v>5024.640137777777</v>
      </c>
      <c r="G7" s="2">
        <v>225</v>
      </c>
      <c r="H7" s="1">
        <v>1156000</v>
      </c>
      <c r="I7" s="1">
        <f aca="true" t="shared" si="1" ref="I7:I38">+H7/G7</f>
        <v>5137.777777777777</v>
      </c>
      <c r="J7" s="1">
        <f aca="true" t="shared" si="2" ref="J7:J38">+H7-E7</f>
        <v>25455.96900000004</v>
      </c>
      <c r="K7" s="22">
        <f>I7-F7</f>
        <v>113.13763999999992</v>
      </c>
      <c r="L7" s="32">
        <v>1159453.7178999998</v>
      </c>
      <c r="M7" s="34">
        <f aca="true" t="shared" si="3" ref="M7:M38">L7/D7</f>
        <v>5153.12763511111</v>
      </c>
      <c r="N7" s="37">
        <f>M7-F7</f>
        <v>128.4874973333326</v>
      </c>
      <c r="O7" s="47">
        <v>1129069.5890310127</v>
      </c>
      <c r="P7" s="1">
        <f aca="true" t="shared" si="4" ref="P7:P38">O7/D7</f>
        <v>5018.087062360057</v>
      </c>
      <c r="Q7" s="1">
        <f aca="true" t="shared" si="5" ref="Q7:Q40">+H7</f>
        <v>1156000</v>
      </c>
      <c r="R7" s="1">
        <f aca="true" t="shared" si="6" ref="R7:R38">+O7-E7</f>
        <v>-1474.4419689872302</v>
      </c>
      <c r="S7" s="22">
        <f>P7-F7</f>
        <v>-6.55307541772072</v>
      </c>
      <c r="T7" s="48">
        <v>1151605.732189669</v>
      </c>
      <c r="U7" s="1">
        <f aca="true" t="shared" si="7" ref="U7:U38">+T7/D7</f>
        <v>5118.247698620751</v>
      </c>
      <c r="V7" s="1"/>
      <c r="W7" s="1">
        <f aca="true" t="shared" si="8" ref="W7:W38">+$Q$3/$Q$60*Q7</f>
        <v>1143314.1353506274</v>
      </c>
      <c r="X7" s="1">
        <f>+T7-W7</f>
        <v>8291.596839041682</v>
      </c>
      <c r="AA7" s="1">
        <f aca="true" t="shared" si="9" ref="AA7:AA38">+T7-O7</f>
        <v>22536.143158656312</v>
      </c>
      <c r="AB7" s="1">
        <f aca="true" t="shared" si="10" ref="AB7:AB38">+T7-E7</f>
        <v>21061.701189669082</v>
      </c>
      <c r="AC7" s="22">
        <f>U7-F7</f>
        <v>93.60756084297373</v>
      </c>
      <c r="AD7" s="48">
        <v>1131151.5896100786</v>
      </c>
      <c r="AE7" s="1">
        <f aca="true" t="shared" si="11" ref="AE7:AE38">AD7/D7</f>
        <v>5027.340398267016</v>
      </c>
      <c r="AF7" s="1">
        <f aca="true" t="shared" si="12" ref="AF7:AF38">+AD7-E7</f>
        <v>607.5586100786459</v>
      </c>
      <c r="AG7" s="22">
        <f>AE7-F7</f>
        <v>2.7002604892386444</v>
      </c>
      <c r="AH7" s="48">
        <v>1144554.952189669</v>
      </c>
      <c r="AI7" s="1">
        <f aca="true" t="shared" si="13" ref="AI7:AI38">AH7/D7</f>
        <v>5086.910898620751</v>
      </c>
      <c r="AJ7" s="1">
        <f aca="true" t="shared" si="14" ref="AJ7:AJ38">+O7-E7</f>
        <v>-1474.4419689872302</v>
      </c>
      <c r="AK7" s="1">
        <f aca="true" t="shared" si="15" ref="AK7:AK38">+AH7-E7</f>
        <v>14010.921189669054</v>
      </c>
      <c r="AL7" s="22">
        <f>AI7-F7</f>
        <v>62.27076084297369</v>
      </c>
      <c r="AN7" s="46"/>
      <c r="AP7">
        <v>12722</v>
      </c>
    </row>
    <row r="8" spans="1:42" ht="15.75">
      <c r="A8" t="s">
        <v>24</v>
      </c>
      <c r="B8">
        <v>2132189</v>
      </c>
      <c r="C8" t="s">
        <v>26</v>
      </c>
      <c r="D8" s="2">
        <v>336</v>
      </c>
      <c r="E8" s="1">
        <v>1835947.356</v>
      </c>
      <c r="F8" s="19">
        <f t="shared" si="0"/>
        <v>5464.129035714285</v>
      </c>
      <c r="G8" s="2">
        <v>336</v>
      </c>
      <c r="H8" s="1">
        <v>1952000</v>
      </c>
      <c r="I8" s="1">
        <f t="shared" si="1"/>
        <v>5809.523809523809</v>
      </c>
      <c r="J8" s="1">
        <f t="shared" si="2"/>
        <v>116052.64400000009</v>
      </c>
      <c r="K8" s="22">
        <f aca="true" t="shared" si="16" ref="K8:K59">I8-F8</f>
        <v>345.39477380952394</v>
      </c>
      <c r="L8" s="32">
        <v>1966298.7824855435</v>
      </c>
      <c r="M8" s="34">
        <f t="shared" si="3"/>
        <v>5852.079709778403</v>
      </c>
      <c r="N8" s="37">
        <f aca="true" t="shared" si="17" ref="N8:N59">M8-F8</f>
        <v>387.9506740641182</v>
      </c>
      <c r="O8" s="47">
        <v>1966298.7824855435</v>
      </c>
      <c r="P8" s="1">
        <f t="shared" si="4"/>
        <v>5852.079709778403</v>
      </c>
      <c r="Q8" s="1">
        <f t="shared" si="5"/>
        <v>1952000</v>
      </c>
      <c r="R8" s="1">
        <f t="shared" si="6"/>
        <v>130351.4264855436</v>
      </c>
      <c r="S8" s="22">
        <f aca="true" t="shared" si="18" ref="S8:S59">P8-F8</f>
        <v>387.9506740641182</v>
      </c>
      <c r="T8" s="48">
        <v>1867399.496427604</v>
      </c>
      <c r="U8" s="1">
        <f t="shared" si="7"/>
        <v>5557.7365965107265</v>
      </c>
      <c r="V8" s="1"/>
      <c r="W8" s="1">
        <f t="shared" si="8"/>
        <v>1930578.8859899866</v>
      </c>
      <c r="X8" s="1">
        <f aca="true" t="shared" si="19" ref="X8:X59">+T8-W8</f>
        <v>-63179.389562382596</v>
      </c>
      <c r="AA8" s="1">
        <f t="shared" si="9"/>
        <v>-98899.28605793952</v>
      </c>
      <c r="AB8" s="1">
        <f t="shared" si="10"/>
        <v>31452.140427604085</v>
      </c>
      <c r="AC8" s="22">
        <f aca="true" t="shared" si="20" ref="AC8:AC59">U8-F8</f>
        <v>93.60756079644125</v>
      </c>
      <c r="AD8" s="48">
        <v>1894127.9214799998</v>
      </c>
      <c r="AE8" s="1">
        <f t="shared" si="11"/>
        <v>5637.2854805952375</v>
      </c>
      <c r="AF8" s="1">
        <f t="shared" si="12"/>
        <v>58180.565479999874</v>
      </c>
      <c r="AG8" s="22">
        <f aca="true" t="shared" si="21" ref="AG8:AG59">AE8-F8</f>
        <v>173.15644488095222</v>
      </c>
      <c r="AH8" s="48">
        <v>1856870.331627604</v>
      </c>
      <c r="AI8" s="1">
        <f t="shared" si="13"/>
        <v>5526.399796510726</v>
      </c>
      <c r="AJ8" s="1">
        <f t="shared" si="14"/>
        <v>130351.4264855436</v>
      </c>
      <c r="AK8" s="1">
        <f t="shared" si="15"/>
        <v>20922.975627604173</v>
      </c>
      <c r="AL8" s="22">
        <f aca="true" t="shared" si="22" ref="AL8:AL59">AI8-F8</f>
        <v>62.27076079644121</v>
      </c>
      <c r="AN8" s="46"/>
      <c r="AP8">
        <v>6823</v>
      </c>
    </row>
    <row r="9" spans="1:42" ht="15.75">
      <c r="A9" t="s">
        <v>24</v>
      </c>
      <c r="B9">
        <v>2132208</v>
      </c>
      <c r="C9" t="s">
        <v>27</v>
      </c>
      <c r="D9" s="2">
        <v>386</v>
      </c>
      <c r="E9" s="1">
        <v>2010603.6168</v>
      </c>
      <c r="F9" s="19">
        <f t="shared" si="0"/>
        <v>5208.817660103627</v>
      </c>
      <c r="G9" s="2">
        <v>386</v>
      </c>
      <c r="H9" s="1">
        <v>2076000</v>
      </c>
      <c r="I9" s="1">
        <f t="shared" si="1"/>
        <v>5378.238341968912</v>
      </c>
      <c r="J9" s="1">
        <f t="shared" si="2"/>
        <v>65396.38320000004</v>
      </c>
      <c r="K9" s="22">
        <f t="shared" si="16"/>
        <v>169.4206818652856</v>
      </c>
      <c r="L9" s="32">
        <v>2092005.134485241</v>
      </c>
      <c r="M9" s="34">
        <f t="shared" si="3"/>
        <v>5419.702420946221</v>
      </c>
      <c r="N9" s="37">
        <f t="shared" si="17"/>
        <v>210.884760842594</v>
      </c>
      <c r="O9" s="47">
        <v>2092005.134485241</v>
      </c>
      <c r="P9" s="1">
        <f t="shared" si="4"/>
        <v>5419.702420946221</v>
      </c>
      <c r="Q9" s="1">
        <f t="shared" si="5"/>
        <v>2076000</v>
      </c>
      <c r="R9" s="1">
        <f t="shared" si="6"/>
        <v>81401.51768524107</v>
      </c>
      <c r="S9" s="22">
        <f t="shared" si="18"/>
        <v>210.884760842594</v>
      </c>
      <c r="T9" s="48">
        <v>2046736.1352401425</v>
      </c>
      <c r="U9" s="1">
        <f t="shared" si="7"/>
        <v>5302.425220829385</v>
      </c>
      <c r="V9" s="1"/>
      <c r="W9" s="1">
        <f t="shared" si="8"/>
        <v>2053218.1185016455</v>
      </c>
      <c r="X9" s="1">
        <f t="shared" si="19"/>
        <v>-6481.983261503046</v>
      </c>
      <c r="AA9" s="1">
        <f t="shared" si="9"/>
        <v>-45268.99924509856</v>
      </c>
      <c r="AB9" s="1">
        <f t="shared" si="10"/>
        <v>36132.51844014251</v>
      </c>
      <c r="AC9" s="22">
        <f t="shared" si="20"/>
        <v>93.60756072575805</v>
      </c>
      <c r="AD9" s="48">
        <v>2076987.4662039997</v>
      </c>
      <c r="AE9" s="1">
        <f t="shared" si="11"/>
        <v>5380.796544569947</v>
      </c>
      <c r="AF9" s="1">
        <f t="shared" si="12"/>
        <v>66383.84940399975</v>
      </c>
      <c r="AG9" s="22">
        <f t="shared" si="21"/>
        <v>171.97888446632078</v>
      </c>
      <c r="AH9" s="48">
        <v>2034640.1304401427</v>
      </c>
      <c r="AI9" s="1">
        <f t="shared" si="13"/>
        <v>5271.0884208293855</v>
      </c>
      <c r="AJ9" s="1">
        <f t="shared" si="14"/>
        <v>81401.51768524107</v>
      </c>
      <c r="AK9" s="1">
        <f t="shared" si="15"/>
        <v>24036.513640142744</v>
      </c>
      <c r="AL9" s="22">
        <f t="shared" si="22"/>
        <v>62.27076072575892</v>
      </c>
      <c r="AN9" s="46"/>
      <c r="AP9">
        <v>4793</v>
      </c>
    </row>
    <row r="10" spans="1:42" ht="15.75">
      <c r="A10" t="s">
        <v>24</v>
      </c>
      <c r="B10">
        <v>2132778</v>
      </c>
      <c r="C10" t="s">
        <v>28</v>
      </c>
      <c r="D10" s="2">
        <v>392</v>
      </c>
      <c r="E10" s="1">
        <v>2071720.5911</v>
      </c>
      <c r="F10" s="19">
        <f t="shared" si="0"/>
        <v>5285.001507908163</v>
      </c>
      <c r="G10" s="2">
        <v>392</v>
      </c>
      <c r="H10" s="1">
        <v>2121000</v>
      </c>
      <c r="I10" s="1">
        <f t="shared" si="1"/>
        <v>5410.714285714285</v>
      </c>
      <c r="J10" s="1">
        <f t="shared" si="2"/>
        <v>49279.40889999992</v>
      </c>
      <c r="K10" s="22">
        <f t="shared" si="16"/>
        <v>125.71277780612218</v>
      </c>
      <c r="L10" s="32">
        <v>2123699.5101039996</v>
      </c>
      <c r="M10" s="34">
        <f t="shared" si="3"/>
        <v>5417.6007910816315</v>
      </c>
      <c r="N10" s="37">
        <f t="shared" si="17"/>
        <v>132.5992831734684</v>
      </c>
      <c r="O10" s="47">
        <v>2059521.5420014265</v>
      </c>
      <c r="P10" s="1">
        <f t="shared" si="4"/>
        <v>5253.8814846975165</v>
      </c>
      <c r="Q10" s="1">
        <f t="shared" si="5"/>
        <v>2121000</v>
      </c>
      <c r="R10" s="1">
        <f t="shared" si="6"/>
        <v>-12199.049098573625</v>
      </c>
      <c r="S10" s="22">
        <f t="shared" si="18"/>
        <v>-31.12002321064665</v>
      </c>
      <c r="T10" s="48">
        <v>2042854.7754335003</v>
      </c>
      <c r="U10" s="1">
        <f t="shared" si="7"/>
        <v>5211.364223044644</v>
      </c>
      <c r="V10" s="1"/>
      <c r="W10" s="1">
        <f t="shared" si="8"/>
        <v>2097724.291590554</v>
      </c>
      <c r="X10" s="1">
        <f t="shared" si="19"/>
        <v>-54869.51615705388</v>
      </c>
      <c r="AA10" s="1">
        <f t="shared" si="9"/>
        <v>-16666.766567926155</v>
      </c>
      <c r="AB10" s="1">
        <f t="shared" si="10"/>
        <v>-28865.81566649978</v>
      </c>
      <c r="AC10" s="22">
        <f t="shared" si="20"/>
        <v>-73.6372848635192</v>
      </c>
      <c r="AD10" s="48">
        <v>2068662.3836291516</v>
      </c>
      <c r="AE10" s="1">
        <f t="shared" si="11"/>
        <v>5277.199958237632</v>
      </c>
      <c r="AF10" s="1">
        <f t="shared" si="12"/>
        <v>-3058.207470848458</v>
      </c>
      <c r="AG10" s="22">
        <f t="shared" si="21"/>
        <v>-7.801549670531131</v>
      </c>
      <c r="AH10" s="48">
        <v>2071720.5911000003</v>
      </c>
      <c r="AI10" s="1">
        <f t="shared" si="13"/>
        <v>5285.001507908164</v>
      </c>
      <c r="AJ10" s="1">
        <f t="shared" si="14"/>
        <v>-12199.049098573625</v>
      </c>
      <c r="AK10" s="1">
        <f t="shared" si="15"/>
        <v>0</v>
      </c>
      <c r="AL10" s="22">
        <f t="shared" si="22"/>
        <v>0</v>
      </c>
      <c r="AN10" s="46"/>
      <c r="AP10">
        <v>187</v>
      </c>
    </row>
    <row r="11" spans="1:40" ht="15.75">
      <c r="A11" t="s">
        <v>24</v>
      </c>
      <c r="B11">
        <v>2132799</v>
      </c>
      <c r="C11" t="s">
        <v>29</v>
      </c>
      <c r="D11" s="2">
        <v>407</v>
      </c>
      <c r="E11" s="1">
        <v>2084011.1613</v>
      </c>
      <c r="F11" s="19">
        <f t="shared" si="0"/>
        <v>5120.420543734644</v>
      </c>
      <c r="G11" s="2">
        <v>407</v>
      </c>
      <c r="H11" s="1">
        <v>2105000</v>
      </c>
      <c r="I11" s="1">
        <f t="shared" si="1"/>
        <v>5171.990171990172</v>
      </c>
      <c r="J11" s="1">
        <f t="shared" si="2"/>
        <v>20988.838699999964</v>
      </c>
      <c r="K11" s="22">
        <f t="shared" si="16"/>
        <v>51.56962825552819</v>
      </c>
      <c r="L11" s="32">
        <v>2122949.7830202943</v>
      </c>
      <c r="M11" s="34">
        <f t="shared" si="3"/>
        <v>5216.092832973696</v>
      </c>
      <c r="N11" s="37">
        <f t="shared" si="17"/>
        <v>95.67228923905259</v>
      </c>
      <c r="O11" s="47">
        <v>2122949.7830202943</v>
      </c>
      <c r="P11" s="1">
        <f t="shared" si="4"/>
        <v>5216.092832973696</v>
      </c>
      <c r="Q11" s="1">
        <f t="shared" si="5"/>
        <v>2105000</v>
      </c>
      <c r="R11" s="1">
        <f t="shared" si="6"/>
        <v>38938.621720294235</v>
      </c>
      <c r="S11" s="22">
        <f t="shared" si="18"/>
        <v>95.67228923905259</v>
      </c>
      <c r="T11" s="48">
        <v>2122109.438571226</v>
      </c>
      <c r="U11" s="1">
        <f t="shared" si="7"/>
        <v>5214.028104597606</v>
      </c>
      <c r="V11" s="1"/>
      <c r="W11" s="1">
        <f t="shared" si="8"/>
        <v>2081899.8744922755</v>
      </c>
      <c r="X11" s="1">
        <f t="shared" si="19"/>
        <v>40209.56407895032</v>
      </c>
      <c r="AA11" s="1">
        <f t="shared" si="9"/>
        <v>-840.3444490684196</v>
      </c>
      <c r="AB11" s="1">
        <f t="shared" si="10"/>
        <v>38098.277271225816</v>
      </c>
      <c r="AC11" s="22">
        <f t="shared" si="20"/>
        <v>93.6075608629626</v>
      </c>
      <c r="AD11" s="48">
        <v>2122949.7830202943</v>
      </c>
      <c r="AE11" s="1">
        <f t="shared" si="11"/>
        <v>5216.092832973696</v>
      </c>
      <c r="AF11" s="1">
        <f t="shared" si="12"/>
        <v>38938.621720294235</v>
      </c>
      <c r="AG11" s="22">
        <f t="shared" si="21"/>
        <v>95.67228923905259</v>
      </c>
      <c r="AH11" s="48">
        <v>2109355.360971226</v>
      </c>
      <c r="AI11" s="1">
        <f t="shared" si="13"/>
        <v>5182.691304597606</v>
      </c>
      <c r="AJ11" s="1">
        <f t="shared" si="14"/>
        <v>38938.621720294235</v>
      </c>
      <c r="AK11" s="1">
        <f t="shared" si="15"/>
        <v>25344.199671225855</v>
      </c>
      <c r="AL11" s="22">
        <f t="shared" si="22"/>
        <v>62.27076086296256</v>
      </c>
      <c r="AN11" s="46"/>
    </row>
    <row r="12" spans="1:40" ht="15.75">
      <c r="A12" t="s">
        <v>24</v>
      </c>
      <c r="B12">
        <v>2132816</v>
      </c>
      <c r="C12" t="s">
        <v>30</v>
      </c>
      <c r="D12" s="2">
        <v>162</v>
      </c>
      <c r="E12" s="1">
        <v>895298.5465</v>
      </c>
      <c r="F12" s="19">
        <f t="shared" si="0"/>
        <v>5526.534237654321</v>
      </c>
      <c r="G12" s="2">
        <v>162</v>
      </c>
      <c r="H12" s="1">
        <v>914000</v>
      </c>
      <c r="I12" s="1">
        <f t="shared" si="1"/>
        <v>5641.975308641975</v>
      </c>
      <c r="J12" s="1">
        <f t="shared" si="2"/>
        <v>18701.453499999945</v>
      </c>
      <c r="K12" s="22">
        <f t="shared" si="16"/>
        <v>115.4410709876538</v>
      </c>
      <c r="L12" s="32">
        <v>917173.56254</v>
      </c>
      <c r="M12" s="34">
        <f t="shared" si="3"/>
        <v>5661.565200864197</v>
      </c>
      <c r="N12" s="37">
        <f t="shared" si="17"/>
        <v>135.03096320987606</v>
      </c>
      <c r="O12" s="47">
        <v>892441.493507708</v>
      </c>
      <c r="P12" s="1">
        <f t="shared" si="4"/>
        <v>5508.8981080722715</v>
      </c>
      <c r="Q12" s="1">
        <f t="shared" si="5"/>
        <v>914000</v>
      </c>
      <c r="R12" s="1">
        <f t="shared" si="6"/>
        <v>-2857.0529922920978</v>
      </c>
      <c r="S12" s="22">
        <f t="shared" si="18"/>
        <v>-17.63612958204976</v>
      </c>
      <c r="T12" s="48">
        <v>884076.9646525</v>
      </c>
      <c r="U12" s="1">
        <f t="shared" si="7"/>
        <v>5457.265213904321</v>
      </c>
      <c r="V12" s="1"/>
      <c r="W12" s="1">
        <f t="shared" si="8"/>
        <v>903969.8267391638</v>
      </c>
      <c r="X12" s="1">
        <f t="shared" si="19"/>
        <v>-19892.862086663838</v>
      </c>
      <c r="AA12" s="1">
        <f t="shared" si="9"/>
        <v>-8364.528855207958</v>
      </c>
      <c r="AB12" s="1">
        <f t="shared" si="10"/>
        <v>-11221.581847500056</v>
      </c>
      <c r="AC12" s="22">
        <f t="shared" si="20"/>
        <v>-69.26902375000009</v>
      </c>
      <c r="AD12" s="48">
        <v>895994.9944260829</v>
      </c>
      <c r="AE12" s="1">
        <f t="shared" si="11"/>
        <v>5530.833298926438</v>
      </c>
      <c r="AF12" s="1">
        <f t="shared" si="12"/>
        <v>696.4479260828812</v>
      </c>
      <c r="AG12" s="22">
        <f t="shared" si="21"/>
        <v>4.299061272116887</v>
      </c>
      <c r="AH12" s="48">
        <v>895298.5465</v>
      </c>
      <c r="AI12" s="1">
        <f t="shared" si="13"/>
        <v>5526.534237654321</v>
      </c>
      <c r="AJ12" s="1">
        <f t="shared" si="14"/>
        <v>-2857.0529922920978</v>
      </c>
      <c r="AK12" s="1">
        <f t="shared" si="15"/>
        <v>0</v>
      </c>
      <c r="AL12" s="22">
        <f t="shared" si="22"/>
        <v>0</v>
      </c>
      <c r="AN12" s="46"/>
    </row>
    <row r="13" spans="1:40" ht="15.75">
      <c r="A13" t="s">
        <v>24</v>
      </c>
      <c r="B13">
        <v>2132844</v>
      </c>
      <c r="C13" t="s">
        <v>31</v>
      </c>
      <c r="D13" s="2">
        <v>278</v>
      </c>
      <c r="E13" s="1">
        <v>1434495.6158</v>
      </c>
      <c r="F13" s="19">
        <f t="shared" si="0"/>
        <v>5160.056171942446</v>
      </c>
      <c r="G13" s="2">
        <v>278</v>
      </c>
      <c r="H13" s="1">
        <v>1510000</v>
      </c>
      <c r="I13" s="1">
        <f t="shared" si="1"/>
        <v>5431.654676258992</v>
      </c>
      <c r="J13" s="1">
        <f t="shared" si="2"/>
        <v>75504.38419999997</v>
      </c>
      <c r="K13" s="22">
        <f t="shared" si="16"/>
        <v>271.5985043165465</v>
      </c>
      <c r="L13" s="32">
        <v>1516006.8368412498</v>
      </c>
      <c r="M13" s="34">
        <f t="shared" si="3"/>
        <v>5453.262003026079</v>
      </c>
      <c r="N13" s="37">
        <f t="shared" si="17"/>
        <v>293.2058310836328</v>
      </c>
      <c r="O13" s="47">
        <v>1516006.8368412498</v>
      </c>
      <c r="P13" s="1">
        <f t="shared" si="4"/>
        <v>5453.262003026079</v>
      </c>
      <c r="Q13" s="1">
        <f t="shared" si="5"/>
        <v>1510000</v>
      </c>
      <c r="R13" s="1">
        <f t="shared" si="6"/>
        <v>81511.22104124981</v>
      </c>
      <c r="S13" s="22">
        <f t="shared" si="18"/>
        <v>293.2058310836328</v>
      </c>
      <c r="T13" s="48">
        <v>1460518.5177482623</v>
      </c>
      <c r="U13" s="1">
        <f t="shared" si="7"/>
        <v>5253.663732907418</v>
      </c>
      <c r="V13" s="1"/>
      <c r="W13" s="1">
        <f t="shared" si="8"/>
        <v>1493429.363650041</v>
      </c>
      <c r="X13" s="1">
        <f t="shared" si="19"/>
        <v>-32910.845901778666</v>
      </c>
      <c r="AA13" s="1">
        <f t="shared" si="9"/>
        <v>-55488.31909298757</v>
      </c>
      <c r="AB13" s="1">
        <f t="shared" si="10"/>
        <v>26022.90194826224</v>
      </c>
      <c r="AC13" s="22">
        <f t="shared" si="20"/>
        <v>93.60756096497244</v>
      </c>
      <c r="AD13" s="48">
        <v>1475513.1292740002</v>
      </c>
      <c r="AE13" s="1">
        <f t="shared" si="11"/>
        <v>5307.6011844388495</v>
      </c>
      <c r="AF13" s="1">
        <f t="shared" si="12"/>
        <v>41017.51347400015</v>
      </c>
      <c r="AG13" s="22">
        <f t="shared" si="21"/>
        <v>147.54501249640361</v>
      </c>
      <c r="AH13" s="48">
        <v>1451806.8873482624</v>
      </c>
      <c r="AI13" s="1">
        <f t="shared" si="13"/>
        <v>5222.326932907418</v>
      </c>
      <c r="AJ13" s="1">
        <f t="shared" si="14"/>
        <v>81511.22104124981</v>
      </c>
      <c r="AK13" s="1">
        <f t="shared" si="15"/>
        <v>17311.27154826233</v>
      </c>
      <c r="AL13" s="22">
        <f t="shared" si="22"/>
        <v>62.270760964972396</v>
      </c>
      <c r="AN13" s="46"/>
    </row>
    <row r="14" spans="1:40" ht="15.75">
      <c r="A14" t="s">
        <v>24</v>
      </c>
      <c r="B14">
        <v>2133306</v>
      </c>
      <c r="C14" t="s">
        <v>32</v>
      </c>
      <c r="D14" s="2">
        <v>184</v>
      </c>
      <c r="E14" s="1">
        <v>1018732.1627</v>
      </c>
      <c r="F14" s="19">
        <f t="shared" si="0"/>
        <v>5536.58784076087</v>
      </c>
      <c r="G14" s="2">
        <v>184</v>
      </c>
      <c r="H14" s="1">
        <v>1041000</v>
      </c>
      <c r="I14" s="1">
        <f t="shared" si="1"/>
        <v>5657.608695652174</v>
      </c>
      <c r="J14" s="1">
        <f t="shared" si="2"/>
        <v>22267.837300000014</v>
      </c>
      <c r="K14" s="22">
        <f t="shared" si="16"/>
        <v>121.02085489130423</v>
      </c>
      <c r="L14" s="32">
        <v>1041680.103424</v>
      </c>
      <c r="M14" s="34">
        <f t="shared" si="3"/>
        <v>5661.304909913043</v>
      </c>
      <c r="N14" s="37">
        <f t="shared" si="17"/>
        <v>124.71706915217328</v>
      </c>
      <c r="O14" s="47">
        <v>1012116.1953164048</v>
      </c>
      <c r="P14" s="1">
        <f t="shared" si="4"/>
        <v>5500.631496284809</v>
      </c>
      <c r="Q14" s="1">
        <f t="shared" si="5"/>
        <v>1041000</v>
      </c>
      <c r="R14" s="1">
        <f t="shared" si="6"/>
        <v>-6615.9673835951835</v>
      </c>
      <c r="S14" s="22">
        <f t="shared" si="18"/>
        <v>-35.95634447606062</v>
      </c>
      <c r="T14" s="48">
        <v>1005437.9340095</v>
      </c>
      <c r="U14" s="1">
        <f t="shared" si="7"/>
        <v>5464.336597877717</v>
      </c>
      <c r="V14" s="1"/>
      <c r="W14" s="1">
        <f t="shared" si="8"/>
        <v>1029576.13745675</v>
      </c>
      <c r="X14" s="1">
        <f t="shared" si="19"/>
        <v>-24138.203447250067</v>
      </c>
      <c r="AA14" s="1">
        <f t="shared" si="9"/>
        <v>-6678.261306904838</v>
      </c>
      <c r="AB14" s="1">
        <f t="shared" si="10"/>
        <v>-13294.228690500022</v>
      </c>
      <c r="AC14" s="22">
        <f t="shared" si="20"/>
        <v>-72.25124288315237</v>
      </c>
      <c r="AD14" s="48">
        <v>1016326.0344017298</v>
      </c>
      <c r="AE14" s="1">
        <f t="shared" si="11"/>
        <v>5523.511056531141</v>
      </c>
      <c r="AF14" s="1">
        <f t="shared" si="12"/>
        <v>-2406.128298270167</v>
      </c>
      <c r="AG14" s="22">
        <f t="shared" si="21"/>
        <v>-13.076784229729128</v>
      </c>
      <c r="AH14" s="48">
        <v>1018732.1626999999</v>
      </c>
      <c r="AI14" s="1">
        <f t="shared" si="13"/>
        <v>5536.587840760869</v>
      </c>
      <c r="AJ14" s="1">
        <f t="shared" si="14"/>
        <v>-6615.9673835951835</v>
      </c>
      <c r="AK14" s="1">
        <f t="shared" si="15"/>
        <v>0</v>
      </c>
      <c r="AL14" s="22">
        <f t="shared" si="22"/>
        <v>0</v>
      </c>
      <c r="AN14" s="46"/>
    </row>
    <row r="15" spans="1:40" ht="15.75">
      <c r="A15" t="s">
        <v>24</v>
      </c>
      <c r="B15">
        <v>2133316</v>
      </c>
      <c r="C15" t="s">
        <v>33</v>
      </c>
      <c r="D15" s="2">
        <v>220</v>
      </c>
      <c r="E15" s="1">
        <v>1124484.1389</v>
      </c>
      <c r="F15" s="19">
        <f t="shared" si="0"/>
        <v>5111.291540454545</v>
      </c>
      <c r="G15" s="2">
        <v>220</v>
      </c>
      <c r="H15" s="1">
        <v>1144000</v>
      </c>
      <c r="I15" s="1">
        <f t="shared" si="1"/>
        <v>5200</v>
      </c>
      <c r="J15" s="1">
        <f t="shared" si="2"/>
        <v>19515.861100000096</v>
      </c>
      <c r="K15" s="22">
        <f t="shared" si="16"/>
        <v>88.7084595454553</v>
      </c>
      <c r="L15" s="32">
        <v>1144751.1556044621</v>
      </c>
      <c r="M15" s="34">
        <f t="shared" si="3"/>
        <v>5203.414343656646</v>
      </c>
      <c r="N15" s="37">
        <f t="shared" si="17"/>
        <v>92.12280320210175</v>
      </c>
      <c r="O15" s="47">
        <v>1144751.1556044621</v>
      </c>
      <c r="P15" s="1">
        <f t="shared" si="4"/>
        <v>5203.414343656646</v>
      </c>
      <c r="Q15" s="1">
        <f t="shared" si="5"/>
        <v>1144000</v>
      </c>
      <c r="R15" s="1">
        <f t="shared" si="6"/>
        <v>20267.016704462236</v>
      </c>
      <c r="S15" s="22">
        <f t="shared" si="18"/>
        <v>92.12280320210175</v>
      </c>
      <c r="T15" s="48">
        <v>1145077.80227858</v>
      </c>
      <c r="U15" s="1">
        <f t="shared" si="7"/>
        <v>5204.899101266273</v>
      </c>
      <c r="V15" s="1"/>
      <c r="W15" s="1">
        <f t="shared" si="8"/>
        <v>1131445.8225269183</v>
      </c>
      <c r="X15" s="1">
        <f t="shared" si="19"/>
        <v>13631.979751661653</v>
      </c>
      <c r="AA15" s="1">
        <f t="shared" si="9"/>
        <v>326.6466741177719</v>
      </c>
      <c r="AB15" s="1">
        <f t="shared" si="10"/>
        <v>20593.663378580008</v>
      </c>
      <c r="AC15" s="22">
        <f t="shared" si="20"/>
        <v>93.60756081172804</v>
      </c>
      <c r="AD15" s="48">
        <v>1144751.1556044621</v>
      </c>
      <c r="AE15" s="1">
        <f t="shared" si="11"/>
        <v>5203.414343656646</v>
      </c>
      <c r="AF15" s="1">
        <f t="shared" si="12"/>
        <v>20267.016704462236</v>
      </c>
      <c r="AG15" s="22">
        <f t="shared" si="21"/>
        <v>92.12280320210175</v>
      </c>
      <c r="AH15" s="48">
        <v>1138183.70627858</v>
      </c>
      <c r="AI15" s="1">
        <f t="shared" si="13"/>
        <v>5173.562301266273</v>
      </c>
      <c r="AJ15" s="1">
        <f t="shared" si="14"/>
        <v>20267.016704462236</v>
      </c>
      <c r="AK15" s="1">
        <f t="shared" si="15"/>
        <v>13699.567378580105</v>
      </c>
      <c r="AL15" s="22">
        <f t="shared" si="22"/>
        <v>62.270760811727996</v>
      </c>
      <c r="AN15" s="46"/>
    </row>
    <row r="16" spans="1:40" ht="15.75">
      <c r="A16" t="s">
        <v>24</v>
      </c>
      <c r="B16">
        <v>2133351</v>
      </c>
      <c r="C16" t="s">
        <v>34</v>
      </c>
      <c r="D16" s="2">
        <v>203</v>
      </c>
      <c r="E16" s="1">
        <v>965035.2501</v>
      </c>
      <c r="F16" s="19">
        <f t="shared" si="0"/>
        <v>4753.868227093596</v>
      </c>
      <c r="G16" s="2">
        <v>203</v>
      </c>
      <c r="H16" s="1">
        <v>983000</v>
      </c>
      <c r="I16" s="1">
        <f t="shared" si="1"/>
        <v>4842.364532019705</v>
      </c>
      <c r="J16" s="1">
        <f t="shared" si="2"/>
        <v>17964.749900000053</v>
      </c>
      <c r="K16" s="22">
        <f t="shared" si="16"/>
        <v>88.49630492610868</v>
      </c>
      <c r="L16" s="32">
        <v>985695.679797</v>
      </c>
      <c r="M16" s="34">
        <f t="shared" si="3"/>
        <v>4855.643742842364</v>
      </c>
      <c r="N16" s="37">
        <f t="shared" si="17"/>
        <v>101.77551574876816</v>
      </c>
      <c r="O16" s="47">
        <v>961476.5375637537</v>
      </c>
      <c r="P16" s="1">
        <f t="shared" si="4"/>
        <v>4736.337623466767</v>
      </c>
      <c r="Q16" s="1">
        <f t="shared" si="5"/>
        <v>983000</v>
      </c>
      <c r="R16" s="1">
        <f t="shared" si="6"/>
        <v>-3558.712536246283</v>
      </c>
      <c r="S16" s="22">
        <f t="shared" si="18"/>
        <v>-17.53060362682936</v>
      </c>
      <c r="T16" s="48">
        <v>984037.5849674637</v>
      </c>
      <c r="U16" s="1">
        <f t="shared" si="7"/>
        <v>4847.475788017063</v>
      </c>
      <c r="V16" s="1"/>
      <c r="W16" s="1">
        <f t="shared" si="8"/>
        <v>972212.6254754901</v>
      </c>
      <c r="X16" s="1">
        <f t="shared" si="19"/>
        <v>11824.959491973626</v>
      </c>
      <c r="AA16" s="1">
        <f t="shared" si="9"/>
        <v>22561.04740371008</v>
      </c>
      <c r="AB16" s="1">
        <f t="shared" si="10"/>
        <v>19002.334867463796</v>
      </c>
      <c r="AC16" s="22">
        <f t="shared" si="20"/>
        <v>93.60756092346674</v>
      </c>
      <c r="AD16" s="48">
        <v>965364.9790017287</v>
      </c>
      <c r="AE16" s="1">
        <f t="shared" si="11"/>
        <v>4755.492507397678</v>
      </c>
      <c r="AF16" s="1">
        <f t="shared" si="12"/>
        <v>329.72890172875486</v>
      </c>
      <c r="AG16" s="22">
        <f t="shared" si="21"/>
        <v>1.6242803040822764</v>
      </c>
      <c r="AH16" s="48">
        <v>977676.2145674637</v>
      </c>
      <c r="AI16" s="1">
        <f t="shared" si="13"/>
        <v>4816.138988017063</v>
      </c>
      <c r="AJ16" s="1">
        <f t="shared" si="14"/>
        <v>-3558.712536246283</v>
      </c>
      <c r="AK16" s="1">
        <f t="shared" si="15"/>
        <v>12640.964467463782</v>
      </c>
      <c r="AL16" s="22">
        <f t="shared" si="22"/>
        <v>62.270760923466696</v>
      </c>
      <c r="AN16" s="46"/>
    </row>
    <row r="17" spans="1:40" ht="15.75">
      <c r="A17" t="s">
        <v>24</v>
      </c>
      <c r="B17">
        <v>2133381</v>
      </c>
      <c r="C17" t="s">
        <v>35</v>
      </c>
      <c r="D17" s="2">
        <v>218</v>
      </c>
      <c r="E17" s="1">
        <v>1151754.4037</v>
      </c>
      <c r="F17" s="19">
        <f t="shared" si="0"/>
        <v>5283.27708119266</v>
      </c>
      <c r="G17" s="2">
        <v>218</v>
      </c>
      <c r="H17" s="1">
        <v>1213000</v>
      </c>
      <c r="I17" s="1">
        <f t="shared" si="1"/>
        <v>5564.220183486239</v>
      </c>
      <c r="J17" s="1">
        <f t="shared" si="2"/>
        <v>61245.59630000009</v>
      </c>
      <c r="K17" s="22">
        <f t="shared" si="16"/>
        <v>280.9431022935787</v>
      </c>
      <c r="L17" s="32">
        <v>1219713.672755407</v>
      </c>
      <c r="M17" s="34">
        <f t="shared" si="3"/>
        <v>5595.016847501866</v>
      </c>
      <c r="N17" s="37">
        <f t="shared" si="17"/>
        <v>311.73976630920606</v>
      </c>
      <c r="O17" s="47">
        <v>1219713.672755407</v>
      </c>
      <c r="P17" s="1">
        <f t="shared" si="4"/>
        <v>5595.016847501866</v>
      </c>
      <c r="Q17" s="1">
        <f t="shared" si="5"/>
        <v>1213000</v>
      </c>
      <c r="R17" s="1">
        <f t="shared" si="6"/>
        <v>67959.26905540703</v>
      </c>
      <c r="S17" s="22">
        <f t="shared" si="18"/>
        <v>311.73976630920606</v>
      </c>
      <c r="T17" s="48">
        <v>1172160.851990057</v>
      </c>
      <c r="U17" s="1">
        <f t="shared" si="7"/>
        <v>5376.884642156225</v>
      </c>
      <c r="V17" s="1"/>
      <c r="W17" s="1">
        <f t="shared" si="8"/>
        <v>1199688.6212632447</v>
      </c>
      <c r="X17" s="1">
        <f t="shared" si="19"/>
        <v>-27527.769273187732</v>
      </c>
      <c r="AA17" s="1">
        <f t="shared" si="9"/>
        <v>-47552.820765350014</v>
      </c>
      <c r="AB17" s="1">
        <f t="shared" si="10"/>
        <v>20406.448290057015</v>
      </c>
      <c r="AC17" s="22">
        <f t="shared" si="20"/>
        <v>93.60756096356454</v>
      </c>
      <c r="AD17" s="48">
        <v>1182932.3599109997</v>
      </c>
      <c r="AE17" s="1">
        <f t="shared" si="11"/>
        <v>5426.29522894954</v>
      </c>
      <c r="AF17" s="1">
        <f t="shared" si="12"/>
        <v>31177.95621099975</v>
      </c>
      <c r="AG17" s="22">
        <f t="shared" si="21"/>
        <v>143.01814775687944</v>
      </c>
      <c r="AH17" s="48">
        <v>1165329.4295900569</v>
      </c>
      <c r="AI17" s="1">
        <f t="shared" si="13"/>
        <v>5345.547842156224</v>
      </c>
      <c r="AJ17" s="1">
        <f t="shared" si="14"/>
        <v>67959.26905540703</v>
      </c>
      <c r="AK17" s="1">
        <f t="shared" si="15"/>
        <v>13575.025890056975</v>
      </c>
      <c r="AL17" s="22">
        <f t="shared" si="22"/>
        <v>62.27076096356359</v>
      </c>
      <c r="AN17" s="46"/>
    </row>
    <row r="18" spans="1:40" ht="15.75">
      <c r="A18" t="s">
        <v>24</v>
      </c>
      <c r="B18">
        <v>2133414</v>
      </c>
      <c r="C18" t="s">
        <v>36</v>
      </c>
      <c r="D18" s="2">
        <v>204</v>
      </c>
      <c r="E18" s="1">
        <v>1088264.7116</v>
      </c>
      <c r="F18" s="19">
        <f t="shared" si="0"/>
        <v>5334.630939215686</v>
      </c>
      <c r="G18" s="2">
        <v>204</v>
      </c>
      <c r="H18" s="1">
        <v>1113000</v>
      </c>
      <c r="I18" s="1">
        <f t="shared" si="1"/>
        <v>5455.882352941177</v>
      </c>
      <c r="J18" s="1">
        <f t="shared" si="2"/>
        <v>24735.28839999996</v>
      </c>
      <c r="K18" s="22">
        <f t="shared" si="16"/>
        <v>121.25141372549024</v>
      </c>
      <c r="L18" s="32">
        <v>1115271.84178301</v>
      </c>
      <c r="M18" s="34">
        <f t="shared" si="3"/>
        <v>5467.018832269657</v>
      </c>
      <c r="N18" s="37">
        <f t="shared" si="17"/>
        <v>132.3878930539704</v>
      </c>
      <c r="O18" s="47">
        <v>1115271.84178301</v>
      </c>
      <c r="P18" s="1">
        <f t="shared" si="4"/>
        <v>5467.018832269657</v>
      </c>
      <c r="Q18" s="1">
        <f t="shared" si="5"/>
        <v>1113000</v>
      </c>
      <c r="R18" s="1">
        <f t="shared" si="6"/>
        <v>27007.130183009896</v>
      </c>
      <c r="S18" s="22">
        <f t="shared" si="18"/>
        <v>132.3878930539704</v>
      </c>
      <c r="T18" s="48">
        <v>1085483.4171846223</v>
      </c>
      <c r="U18" s="1">
        <f t="shared" si="7"/>
        <v>5320.997143061873</v>
      </c>
      <c r="V18" s="1"/>
      <c r="W18" s="1">
        <f t="shared" si="8"/>
        <v>1100786.0143990037</v>
      </c>
      <c r="X18" s="1">
        <f t="shared" si="19"/>
        <v>-15302.597214381443</v>
      </c>
      <c r="AA18" s="1">
        <f t="shared" si="9"/>
        <v>-29788.424598387675</v>
      </c>
      <c r="AB18" s="1">
        <f t="shared" si="10"/>
        <v>-2781.294415377779</v>
      </c>
      <c r="AC18" s="22">
        <f t="shared" si="20"/>
        <v>-13.63379615381291</v>
      </c>
      <c r="AD18" s="48">
        <v>1115271.84178301</v>
      </c>
      <c r="AE18" s="1">
        <f t="shared" si="11"/>
        <v>5467.018832269657</v>
      </c>
      <c r="AF18" s="1">
        <f t="shared" si="12"/>
        <v>27007.130183009896</v>
      </c>
      <c r="AG18" s="22">
        <f t="shared" si="21"/>
        <v>132.3878930539704</v>
      </c>
      <c r="AH18" s="48">
        <v>1088264.7115999998</v>
      </c>
      <c r="AI18" s="1">
        <f t="shared" si="13"/>
        <v>5334.630939215685</v>
      </c>
      <c r="AJ18" s="1">
        <f t="shared" si="14"/>
        <v>27007.130183009896</v>
      </c>
      <c r="AK18" s="1">
        <f t="shared" si="15"/>
        <v>0</v>
      </c>
      <c r="AL18" s="22">
        <f t="shared" si="22"/>
        <v>0</v>
      </c>
      <c r="AN18" s="46"/>
    </row>
    <row r="19" spans="1:40" ht="15.75">
      <c r="A19" t="s">
        <v>24</v>
      </c>
      <c r="B19">
        <v>2133418</v>
      </c>
      <c r="C19" t="s">
        <v>37</v>
      </c>
      <c r="D19" s="2">
        <v>127</v>
      </c>
      <c r="E19" s="1">
        <v>887833.181</v>
      </c>
      <c r="F19" s="28">
        <f t="shared" si="0"/>
        <v>6990.812448818898</v>
      </c>
      <c r="G19" s="2">
        <v>127</v>
      </c>
      <c r="H19" s="1">
        <v>901000</v>
      </c>
      <c r="I19" s="27">
        <f t="shared" si="1"/>
        <v>7094.488188976378</v>
      </c>
      <c r="J19" s="1">
        <f t="shared" si="2"/>
        <v>13166.819000000018</v>
      </c>
      <c r="K19" s="22">
        <f t="shared" si="16"/>
        <v>103.6757401574805</v>
      </c>
      <c r="L19" s="32">
        <v>901665.4223149999</v>
      </c>
      <c r="M19" s="34">
        <f t="shared" si="3"/>
        <v>7099.727734763778</v>
      </c>
      <c r="N19" s="37">
        <f t="shared" si="17"/>
        <v>108.91528594488045</v>
      </c>
      <c r="O19" s="47">
        <v>882524.6747250886</v>
      </c>
      <c r="P19" s="27">
        <f t="shared" si="4"/>
        <v>6949.013186811721</v>
      </c>
      <c r="Q19" s="1">
        <f t="shared" si="5"/>
        <v>901000</v>
      </c>
      <c r="R19" s="1">
        <f t="shared" si="6"/>
        <v>-5308.506274911342</v>
      </c>
      <c r="S19" s="22">
        <f t="shared" si="18"/>
        <v>-41.79926200717637</v>
      </c>
      <c r="T19" s="48">
        <v>876523.552685</v>
      </c>
      <c r="U19" s="27">
        <f t="shared" si="7"/>
        <v>6901.760257362204</v>
      </c>
      <c r="V19" s="1"/>
      <c r="W19" s="1">
        <f t="shared" si="8"/>
        <v>891112.4878468125</v>
      </c>
      <c r="X19" s="1">
        <f t="shared" si="19"/>
        <v>-14588.935161812464</v>
      </c>
      <c r="AA19" s="1">
        <f t="shared" si="9"/>
        <v>-6001.122040088638</v>
      </c>
      <c r="AB19" s="1">
        <f t="shared" si="10"/>
        <v>-11309.62831499998</v>
      </c>
      <c r="AC19" s="22">
        <f t="shared" si="20"/>
        <v>-89.05219145669344</v>
      </c>
      <c r="AD19" s="48">
        <v>886106.0570248386</v>
      </c>
      <c r="AE19" s="27">
        <f t="shared" si="11"/>
        <v>6977.2130474396745</v>
      </c>
      <c r="AF19" s="1">
        <f t="shared" si="12"/>
        <v>-1727.1239751613466</v>
      </c>
      <c r="AG19" s="22">
        <f t="shared" si="21"/>
        <v>-13.599401379223309</v>
      </c>
      <c r="AH19" s="48">
        <v>887833.181</v>
      </c>
      <c r="AI19" s="27">
        <f t="shared" si="13"/>
        <v>6990.812448818898</v>
      </c>
      <c r="AJ19" s="1">
        <f t="shared" si="14"/>
        <v>-5308.506274911342</v>
      </c>
      <c r="AK19" s="1">
        <f t="shared" si="15"/>
        <v>0</v>
      </c>
      <c r="AL19" s="22">
        <f t="shared" si="22"/>
        <v>0</v>
      </c>
      <c r="AN19" s="46"/>
    </row>
    <row r="20" spans="1:40" ht="15.75">
      <c r="A20" t="s">
        <v>24</v>
      </c>
      <c r="B20">
        <v>2133424</v>
      </c>
      <c r="C20" t="s">
        <v>38</v>
      </c>
      <c r="D20" s="2">
        <v>195</v>
      </c>
      <c r="E20" s="1">
        <v>1016936.1365</v>
      </c>
      <c r="F20" s="19">
        <f t="shared" si="0"/>
        <v>5215.05711025641</v>
      </c>
      <c r="G20" s="2">
        <v>195</v>
      </c>
      <c r="H20" s="1">
        <v>1039000</v>
      </c>
      <c r="I20" s="1">
        <f t="shared" si="1"/>
        <v>5328.205128205128</v>
      </c>
      <c r="J20" s="1">
        <f t="shared" si="2"/>
        <v>22063.863499999978</v>
      </c>
      <c r="K20" s="22">
        <f t="shared" si="16"/>
        <v>113.148017948718</v>
      </c>
      <c r="L20" s="32">
        <v>1040116.7259900001</v>
      </c>
      <c r="M20" s="34">
        <f t="shared" si="3"/>
        <v>5333.9319281538465</v>
      </c>
      <c r="N20" s="37">
        <f t="shared" si="17"/>
        <v>118.87481789743651</v>
      </c>
      <c r="O20" s="47">
        <v>1010673.2285443859</v>
      </c>
      <c r="P20" s="1">
        <f t="shared" si="4"/>
        <v>5182.939633560954</v>
      </c>
      <c r="Q20" s="1">
        <f t="shared" si="5"/>
        <v>1039000</v>
      </c>
      <c r="R20" s="1">
        <f t="shared" si="6"/>
        <v>-6262.907955614151</v>
      </c>
      <c r="S20" s="22">
        <f t="shared" si="18"/>
        <v>-32.11747669545639</v>
      </c>
      <c r="T20" s="48">
        <v>1005289.3738069191</v>
      </c>
      <c r="U20" s="1">
        <f t="shared" si="7"/>
        <v>5155.330122086764</v>
      </c>
      <c r="V20" s="1"/>
      <c r="W20" s="1">
        <f t="shared" si="8"/>
        <v>1027598.0853194651</v>
      </c>
      <c r="X20" s="1">
        <f t="shared" si="19"/>
        <v>-22308.711512546055</v>
      </c>
      <c r="AA20" s="1">
        <f t="shared" si="9"/>
        <v>-5383.854737466783</v>
      </c>
      <c r="AB20" s="1">
        <f t="shared" si="10"/>
        <v>-11646.762693080935</v>
      </c>
      <c r="AC20" s="22">
        <f t="shared" si="20"/>
        <v>-59.726988169645665</v>
      </c>
      <c r="AD20" s="48">
        <v>1014865.9907802609</v>
      </c>
      <c r="AE20" s="1">
        <f t="shared" si="11"/>
        <v>5204.440978360312</v>
      </c>
      <c r="AF20" s="1">
        <f t="shared" si="12"/>
        <v>-2070.145719739143</v>
      </c>
      <c r="AG20" s="22">
        <f t="shared" si="21"/>
        <v>-10.616131896097613</v>
      </c>
      <c r="AH20" s="48">
        <v>1016936.1365</v>
      </c>
      <c r="AI20" s="1">
        <f t="shared" si="13"/>
        <v>5215.05711025641</v>
      </c>
      <c r="AJ20" s="1">
        <f t="shared" si="14"/>
        <v>-6262.907955614151</v>
      </c>
      <c r="AK20" s="1">
        <f t="shared" si="15"/>
        <v>0</v>
      </c>
      <c r="AL20" s="22">
        <f t="shared" si="22"/>
        <v>0</v>
      </c>
      <c r="AN20" s="46"/>
    </row>
    <row r="21" spans="1:40" ht="15.75">
      <c r="A21" t="s">
        <v>24</v>
      </c>
      <c r="B21">
        <v>2133432</v>
      </c>
      <c r="C21" t="s">
        <v>39</v>
      </c>
      <c r="D21" s="2">
        <v>305</v>
      </c>
      <c r="E21" s="1">
        <v>1529446.6701</v>
      </c>
      <c r="F21" s="19">
        <f t="shared" si="0"/>
        <v>5014.5792462295085</v>
      </c>
      <c r="G21" s="2">
        <v>305</v>
      </c>
      <c r="H21" s="1">
        <v>1577000</v>
      </c>
      <c r="I21" s="1">
        <f t="shared" si="1"/>
        <v>5170.491803278688</v>
      </c>
      <c r="J21" s="1">
        <f t="shared" si="2"/>
        <v>47553.32990000001</v>
      </c>
      <c r="K21" s="22">
        <f t="shared" si="16"/>
        <v>155.91255704917967</v>
      </c>
      <c r="L21" s="32">
        <v>1581433.2580925385</v>
      </c>
      <c r="M21" s="34">
        <f t="shared" si="3"/>
        <v>5185.027075713241</v>
      </c>
      <c r="N21" s="37">
        <f t="shared" si="17"/>
        <v>170.44782948373268</v>
      </c>
      <c r="O21" s="47">
        <v>1581433.2580925385</v>
      </c>
      <c r="P21" s="1">
        <f t="shared" si="4"/>
        <v>5185.027075713241</v>
      </c>
      <c r="Q21" s="1">
        <f t="shared" si="5"/>
        <v>1577000</v>
      </c>
      <c r="R21" s="1">
        <f t="shared" si="6"/>
        <v>51986.587992538465</v>
      </c>
      <c r="S21" s="22">
        <f t="shared" si="18"/>
        <v>170.44782948373268</v>
      </c>
      <c r="T21" s="48">
        <v>1555977.992510541</v>
      </c>
      <c r="U21" s="1">
        <f t="shared" si="7"/>
        <v>5101.567188559151</v>
      </c>
      <c r="V21" s="1"/>
      <c r="W21" s="1">
        <f t="shared" si="8"/>
        <v>1559694.1102490823</v>
      </c>
      <c r="X21" s="1">
        <f t="shared" si="19"/>
        <v>-3716.1177385412157</v>
      </c>
      <c r="AA21" s="1">
        <f t="shared" si="9"/>
        <v>-25455.265581997344</v>
      </c>
      <c r="AB21" s="1">
        <f t="shared" si="10"/>
        <v>26531.32241054112</v>
      </c>
      <c r="AC21" s="22">
        <f t="shared" si="20"/>
        <v>86.98794232964246</v>
      </c>
      <c r="AD21" s="48">
        <v>1572650.139903</v>
      </c>
      <c r="AE21" s="1">
        <f t="shared" si="11"/>
        <v>5156.229966895082</v>
      </c>
      <c r="AF21" s="1">
        <f t="shared" si="12"/>
        <v>43203.4698030001</v>
      </c>
      <c r="AG21" s="22">
        <f t="shared" si="21"/>
        <v>141.65072066557332</v>
      </c>
      <c r="AH21" s="48">
        <v>1546420.2685105412</v>
      </c>
      <c r="AI21" s="1">
        <f t="shared" si="13"/>
        <v>5070.230388559152</v>
      </c>
      <c r="AJ21" s="1">
        <f t="shared" si="14"/>
        <v>51986.587992538465</v>
      </c>
      <c r="AK21" s="1">
        <f t="shared" si="15"/>
        <v>16973.59841054119</v>
      </c>
      <c r="AL21" s="22">
        <f t="shared" si="22"/>
        <v>55.651142329643335</v>
      </c>
      <c r="AN21" s="46"/>
    </row>
    <row r="22" spans="1:40" ht="15.75">
      <c r="A22" t="s">
        <v>24</v>
      </c>
      <c r="B22">
        <v>2133440</v>
      </c>
      <c r="C22" t="s">
        <v>40</v>
      </c>
      <c r="D22" s="2">
        <v>190</v>
      </c>
      <c r="E22" s="1">
        <v>1010463.3971</v>
      </c>
      <c r="F22" s="19">
        <f t="shared" si="0"/>
        <v>5318.228405789473</v>
      </c>
      <c r="G22" s="2">
        <v>190</v>
      </c>
      <c r="H22" s="1">
        <v>1032000</v>
      </c>
      <c r="I22" s="1">
        <f t="shared" si="1"/>
        <v>5431.578947368421</v>
      </c>
      <c r="J22" s="1">
        <f t="shared" si="2"/>
        <v>21536.602900000056</v>
      </c>
      <c r="K22" s="22">
        <f t="shared" si="16"/>
        <v>113.35054157894774</v>
      </c>
      <c r="L22" s="32">
        <v>1035094.3878730462</v>
      </c>
      <c r="M22" s="34">
        <f t="shared" si="3"/>
        <v>5447.865199331823</v>
      </c>
      <c r="N22" s="37">
        <f t="shared" si="17"/>
        <v>129.63679354234955</v>
      </c>
      <c r="O22" s="47">
        <v>1035094.3878730462</v>
      </c>
      <c r="P22" s="1">
        <f t="shared" si="4"/>
        <v>5447.865199331823</v>
      </c>
      <c r="Q22" s="1">
        <f t="shared" si="5"/>
        <v>1032000</v>
      </c>
      <c r="R22" s="1">
        <f t="shared" si="6"/>
        <v>24630.990773046273</v>
      </c>
      <c r="S22" s="22">
        <f t="shared" si="18"/>
        <v>129.63679354234955</v>
      </c>
      <c r="T22" s="48">
        <v>1006214.3454160618</v>
      </c>
      <c r="U22" s="1">
        <f t="shared" si="7"/>
        <v>5295.864975874009</v>
      </c>
      <c r="V22" s="1"/>
      <c r="W22" s="1">
        <f t="shared" si="8"/>
        <v>1020674.9028389683</v>
      </c>
      <c r="X22" s="1">
        <f t="shared" si="19"/>
        <v>-14460.55742290651</v>
      </c>
      <c r="AA22" s="1">
        <f t="shared" si="9"/>
        <v>-28880.042456984404</v>
      </c>
      <c r="AB22" s="1">
        <f t="shared" si="10"/>
        <v>-4249.051683938131</v>
      </c>
      <c r="AC22" s="22">
        <f t="shared" si="20"/>
        <v>-22.363429915463712</v>
      </c>
      <c r="AD22" s="48">
        <v>1035094.3878730462</v>
      </c>
      <c r="AE22" s="1">
        <f t="shared" si="11"/>
        <v>5447.865199331823</v>
      </c>
      <c r="AF22" s="1">
        <f t="shared" si="12"/>
        <v>24630.990773046273</v>
      </c>
      <c r="AG22" s="22">
        <f t="shared" si="21"/>
        <v>129.63679354234955</v>
      </c>
      <c r="AH22" s="48">
        <v>1010463.3971000001</v>
      </c>
      <c r="AI22" s="1">
        <f t="shared" si="13"/>
        <v>5318.228405789474</v>
      </c>
      <c r="AJ22" s="1">
        <f t="shared" si="14"/>
        <v>24630.990773046273</v>
      </c>
      <c r="AK22" s="1">
        <f t="shared" si="15"/>
        <v>0</v>
      </c>
      <c r="AL22" s="22">
        <f t="shared" si="22"/>
        <v>0</v>
      </c>
      <c r="AN22" s="46"/>
    </row>
    <row r="23" spans="1:40" ht="15.75">
      <c r="A23" t="s">
        <v>24</v>
      </c>
      <c r="B23">
        <v>2133446</v>
      </c>
      <c r="C23" t="s">
        <v>41</v>
      </c>
      <c r="D23" s="2">
        <v>190</v>
      </c>
      <c r="E23" s="1">
        <v>929440.8005</v>
      </c>
      <c r="F23" s="19">
        <f t="shared" si="0"/>
        <v>4891.793686842106</v>
      </c>
      <c r="G23" s="2">
        <v>190</v>
      </c>
      <c r="H23" s="1">
        <v>949000</v>
      </c>
      <c r="I23" s="1">
        <f t="shared" si="1"/>
        <v>4994.736842105263</v>
      </c>
      <c r="J23" s="1">
        <f t="shared" si="2"/>
        <v>19559.199499999988</v>
      </c>
      <c r="K23" s="22">
        <f t="shared" si="16"/>
        <v>102.94315526315768</v>
      </c>
      <c r="L23" s="32">
        <v>949910.35423</v>
      </c>
      <c r="M23" s="34">
        <f t="shared" si="3"/>
        <v>4999.528180157895</v>
      </c>
      <c r="N23" s="37">
        <f t="shared" si="17"/>
        <v>107.73449331578922</v>
      </c>
      <c r="O23" s="47">
        <v>927886.4218532142</v>
      </c>
      <c r="P23" s="1">
        <f t="shared" si="4"/>
        <v>4883.612746595864</v>
      </c>
      <c r="Q23" s="1">
        <f t="shared" si="5"/>
        <v>949000</v>
      </c>
      <c r="R23" s="1">
        <f t="shared" si="6"/>
        <v>-1554.378646785859</v>
      </c>
      <c r="S23" s="22">
        <f t="shared" si="18"/>
        <v>-8.180940246241335</v>
      </c>
      <c r="T23" s="48">
        <v>947226.2370790448</v>
      </c>
      <c r="U23" s="1">
        <f t="shared" si="7"/>
        <v>4985.401247784446</v>
      </c>
      <c r="V23" s="1"/>
      <c r="W23" s="1">
        <f t="shared" si="8"/>
        <v>938585.7391416482</v>
      </c>
      <c r="X23" s="1">
        <f t="shared" si="19"/>
        <v>8640.497937396634</v>
      </c>
      <c r="AA23" s="1">
        <f t="shared" si="9"/>
        <v>19339.81522583065</v>
      </c>
      <c r="AB23" s="1">
        <f t="shared" si="10"/>
        <v>17785.436579044792</v>
      </c>
      <c r="AC23" s="22">
        <f t="shared" si="20"/>
        <v>93.60756094234057</v>
      </c>
      <c r="AD23" s="48">
        <v>927886.4218532142</v>
      </c>
      <c r="AE23" s="1">
        <f t="shared" si="11"/>
        <v>4883.612746595864</v>
      </c>
      <c r="AF23" s="1">
        <f t="shared" si="12"/>
        <v>-1554.378646785859</v>
      </c>
      <c r="AG23" s="22">
        <f t="shared" si="21"/>
        <v>-8.180940246241335</v>
      </c>
      <c r="AH23" s="48">
        <v>941272.2450790447</v>
      </c>
      <c r="AI23" s="1">
        <f t="shared" si="13"/>
        <v>4954.064447784446</v>
      </c>
      <c r="AJ23" s="1">
        <f t="shared" si="14"/>
        <v>-1554.378646785859</v>
      </c>
      <c r="AK23" s="1">
        <f t="shared" si="15"/>
        <v>11831.444579044706</v>
      </c>
      <c r="AL23" s="22">
        <f t="shared" si="22"/>
        <v>62.27076094234053</v>
      </c>
      <c r="AN23" s="46"/>
    </row>
    <row r="24" spans="1:40" ht="15.75">
      <c r="A24" t="s">
        <v>24</v>
      </c>
      <c r="B24">
        <v>2133451</v>
      </c>
      <c r="C24" t="s">
        <v>42</v>
      </c>
      <c r="D24" s="2">
        <v>177</v>
      </c>
      <c r="E24" s="1">
        <v>970993.3698</v>
      </c>
      <c r="F24" s="19">
        <f t="shared" si="0"/>
        <v>5485.838247457627</v>
      </c>
      <c r="G24" s="2">
        <v>177</v>
      </c>
      <c r="H24" s="1">
        <v>992000</v>
      </c>
      <c r="I24" s="1">
        <f t="shared" si="1"/>
        <v>5604.5197740113</v>
      </c>
      <c r="J24" s="1">
        <f t="shared" si="2"/>
        <v>21006.630200000014</v>
      </c>
      <c r="K24" s="22">
        <f t="shared" si="16"/>
        <v>118.68152655367248</v>
      </c>
      <c r="L24" s="32">
        <v>992675.2694880001</v>
      </c>
      <c r="M24" s="34">
        <f t="shared" si="3"/>
        <v>5608.3348558644075</v>
      </c>
      <c r="N24" s="37">
        <f t="shared" si="17"/>
        <v>122.49660840678007</v>
      </c>
      <c r="O24" s="47">
        <v>964690.9271132568</v>
      </c>
      <c r="P24" s="1">
        <f t="shared" si="4"/>
        <v>5450.231226628569</v>
      </c>
      <c r="Q24" s="1">
        <f t="shared" si="5"/>
        <v>992000</v>
      </c>
      <c r="R24" s="1">
        <f t="shared" si="6"/>
        <v>-6302.442686743219</v>
      </c>
      <c r="S24" s="22">
        <f t="shared" si="18"/>
        <v>-35.607020829058456</v>
      </c>
      <c r="T24" s="48">
        <v>958409.9142030001</v>
      </c>
      <c r="U24" s="1">
        <f t="shared" si="7"/>
        <v>5414.745277983052</v>
      </c>
      <c r="V24" s="1"/>
      <c r="W24" s="1">
        <f t="shared" si="8"/>
        <v>981113.8600932718</v>
      </c>
      <c r="X24" s="1">
        <f t="shared" si="19"/>
        <v>-22703.945890271687</v>
      </c>
      <c r="AA24" s="1">
        <f t="shared" si="9"/>
        <v>-6281.012910256628</v>
      </c>
      <c r="AB24" s="1">
        <f t="shared" si="10"/>
        <v>-12583.455596999847</v>
      </c>
      <c r="AC24" s="22">
        <f t="shared" si="20"/>
        <v>-71.09296947457551</v>
      </c>
      <c r="AD24" s="48">
        <v>968675.6880523068</v>
      </c>
      <c r="AE24" s="1">
        <f t="shared" si="11"/>
        <v>5472.744000295518</v>
      </c>
      <c r="AF24" s="1">
        <f t="shared" si="12"/>
        <v>-2317.681747693219</v>
      </c>
      <c r="AG24" s="22">
        <f t="shared" si="21"/>
        <v>-13.094247162109241</v>
      </c>
      <c r="AH24" s="48">
        <v>970993.3698000001</v>
      </c>
      <c r="AI24" s="1">
        <f t="shared" si="13"/>
        <v>5485.838247457627</v>
      </c>
      <c r="AJ24" s="1">
        <f t="shared" si="14"/>
        <v>-6302.442686743219</v>
      </c>
      <c r="AK24" s="1">
        <f t="shared" si="15"/>
        <v>0</v>
      </c>
      <c r="AL24" s="22">
        <f t="shared" si="22"/>
        <v>0</v>
      </c>
      <c r="AN24" s="46"/>
    </row>
    <row r="25" spans="1:40" ht="15.75">
      <c r="A25" t="s">
        <v>24</v>
      </c>
      <c r="B25">
        <v>2133453</v>
      </c>
      <c r="C25" t="s">
        <v>43</v>
      </c>
      <c r="D25" s="2">
        <v>153</v>
      </c>
      <c r="E25" s="1">
        <v>924248.2409</v>
      </c>
      <c r="F25" s="19">
        <f t="shared" si="0"/>
        <v>6040.8381758169935</v>
      </c>
      <c r="G25" s="2">
        <v>153</v>
      </c>
      <c r="H25" s="1">
        <v>950000</v>
      </c>
      <c r="I25" s="1">
        <f t="shared" si="1"/>
        <v>6209.150326797386</v>
      </c>
      <c r="J25" s="1">
        <f t="shared" si="2"/>
        <v>25751.759100000025</v>
      </c>
      <c r="K25" s="22">
        <f t="shared" si="16"/>
        <v>168.3121509803923</v>
      </c>
      <c r="L25" s="32">
        <v>950336.1374669999</v>
      </c>
      <c r="M25" s="34">
        <f t="shared" si="3"/>
        <v>6211.347303705882</v>
      </c>
      <c r="N25" s="37">
        <f t="shared" si="17"/>
        <v>170.50912788888854</v>
      </c>
      <c r="O25" s="47">
        <v>918172.116658105</v>
      </c>
      <c r="P25" s="1">
        <f t="shared" si="4"/>
        <v>6001.124945477811</v>
      </c>
      <c r="Q25" s="1">
        <f t="shared" si="5"/>
        <v>950000</v>
      </c>
      <c r="R25" s="1">
        <f t="shared" si="6"/>
        <v>-6076.124241894926</v>
      </c>
      <c r="S25" s="22">
        <f t="shared" si="18"/>
        <v>-39.7132303391827</v>
      </c>
      <c r="T25" s="48">
        <v>912354.3370865</v>
      </c>
      <c r="U25" s="1">
        <f t="shared" si="7"/>
        <v>5963.100242395425</v>
      </c>
      <c r="V25" s="1"/>
      <c r="W25" s="1">
        <f t="shared" si="8"/>
        <v>939574.7652102906</v>
      </c>
      <c r="X25" s="1">
        <f t="shared" si="19"/>
        <v>-27220.428123790538</v>
      </c>
      <c r="AA25" s="1">
        <f t="shared" si="9"/>
        <v>-5817.779571605031</v>
      </c>
      <c r="AB25" s="1">
        <f t="shared" si="10"/>
        <v>-11893.903813499957</v>
      </c>
      <c r="AC25" s="22">
        <f t="shared" si="20"/>
        <v>-77.73793342156841</v>
      </c>
      <c r="AD25" s="48">
        <v>921938.5195323799</v>
      </c>
      <c r="AE25" s="1">
        <f t="shared" si="11"/>
        <v>6025.741957727973</v>
      </c>
      <c r="AF25" s="1">
        <f t="shared" si="12"/>
        <v>-2309.721367620048</v>
      </c>
      <c r="AG25" s="22">
        <f t="shared" si="21"/>
        <v>-15.096218089020113</v>
      </c>
      <c r="AH25" s="48">
        <v>924248.2409000001</v>
      </c>
      <c r="AI25" s="1">
        <f t="shared" si="13"/>
        <v>6040.838175816994</v>
      </c>
      <c r="AJ25" s="1">
        <f t="shared" si="14"/>
        <v>-6076.124241894926</v>
      </c>
      <c r="AK25" s="1">
        <f t="shared" si="15"/>
        <v>0</v>
      </c>
      <c r="AL25" s="22">
        <f t="shared" si="22"/>
        <v>0</v>
      </c>
      <c r="AN25" s="46"/>
    </row>
    <row r="26" spans="1:40" ht="15.75">
      <c r="A26" t="s">
        <v>24</v>
      </c>
      <c r="B26">
        <v>2133473</v>
      </c>
      <c r="C26" t="s">
        <v>44</v>
      </c>
      <c r="D26" s="2">
        <v>246</v>
      </c>
      <c r="E26" s="1">
        <v>1148576.2975</v>
      </c>
      <c r="F26" s="19">
        <f t="shared" si="0"/>
        <v>4669.009339430895</v>
      </c>
      <c r="G26" s="2">
        <v>246</v>
      </c>
      <c r="H26" s="1">
        <v>1161000</v>
      </c>
      <c r="I26" s="1">
        <f t="shared" si="1"/>
        <v>4719.512195121952</v>
      </c>
      <c r="J26" s="1">
        <f t="shared" si="2"/>
        <v>12423.702499999898</v>
      </c>
      <c r="K26" s="22">
        <f t="shared" si="16"/>
        <v>50.50285569105654</v>
      </c>
      <c r="L26" s="32">
        <v>1162300.769778</v>
      </c>
      <c r="M26" s="34">
        <f t="shared" si="3"/>
        <v>4724.799877146342</v>
      </c>
      <c r="N26" s="37">
        <f t="shared" si="17"/>
        <v>55.79053771544659</v>
      </c>
      <c r="O26" s="47">
        <v>1141444.0555776125</v>
      </c>
      <c r="P26" s="29">
        <f t="shared" si="4"/>
        <v>4640.016486087856</v>
      </c>
      <c r="Q26" s="1">
        <f t="shared" si="5"/>
        <v>1161000</v>
      </c>
      <c r="R26" s="1">
        <f t="shared" si="6"/>
        <v>-7132.24192238762</v>
      </c>
      <c r="S26" s="22">
        <f t="shared" si="18"/>
        <v>-28.992853343039314</v>
      </c>
      <c r="T26" s="48">
        <v>1171603.757500125</v>
      </c>
      <c r="U26" s="1">
        <f t="shared" si="7"/>
        <v>4762.6169004070125</v>
      </c>
      <c r="V26" s="1"/>
      <c r="W26" s="1">
        <f t="shared" si="8"/>
        <v>1148259.2656938394</v>
      </c>
      <c r="X26" s="1">
        <f t="shared" si="19"/>
        <v>23344.49180628569</v>
      </c>
      <c r="AA26" s="1">
        <f t="shared" si="9"/>
        <v>30159.701922512613</v>
      </c>
      <c r="AB26" s="1">
        <f t="shared" si="10"/>
        <v>23027.460000124993</v>
      </c>
      <c r="AC26" s="22">
        <f t="shared" si="20"/>
        <v>93.60756097611738</v>
      </c>
      <c r="AD26" s="48">
        <v>1146257.5936557376</v>
      </c>
      <c r="AE26" s="31">
        <f t="shared" si="11"/>
        <v>4659.583714047713</v>
      </c>
      <c r="AF26" s="1">
        <f t="shared" si="12"/>
        <v>-2318.70384426252</v>
      </c>
      <c r="AG26" s="22">
        <f t="shared" si="21"/>
        <v>-9.425625383181796</v>
      </c>
      <c r="AH26" s="48">
        <v>1163894.904700125</v>
      </c>
      <c r="AI26" s="1">
        <f t="shared" si="13"/>
        <v>4731.2801004070125</v>
      </c>
      <c r="AJ26" s="1">
        <f t="shared" si="14"/>
        <v>-7132.24192238762</v>
      </c>
      <c r="AK26" s="1">
        <f t="shared" si="15"/>
        <v>15318.607200125</v>
      </c>
      <c r="AL26" s="22">
        <f t="shared" si="22"/>
        <v>62.270760976117344</v>
      </c>
      <c r="AN26" s="46"/>
    </row>
    <row r="27" spans="1:40" ht="15.75">
      <c r="A27" t="s">
        <v>24</v>
      </c>
      <c r="B27">
        <v>2133496</v>
      </c>
      <c r="C27" t="s">
        <v>45</v>
      </c>
      <c r="D27" s="2">
        <v>198</v>
      </c>
      <c r="E27" s="1">
        <v>1115388.8377</v>
      </c>
      <c r="F27" s="19">
        <f t="shared" si="0"/>
        <v>5633.276958080808</v>
      </c>
      <c r="G27" s="2">
        <v>198</v>
      </c>
      <c r="H27" s="1">
        <v>1149000</v>
      </c>
      <c r="I27" s="1">
        <f t="shared" si="1"/>
        <v>5803.030303030303</v>
      </c>
      <c r="J27" s="1">
        <f t="shared" si="2"/>
        <v>33611.16229999997</v>
      </c>
      <c r="K27" s="22">
        <f t="shared" si="16"/>
        <v>169.75334494949493</v>
      </c>
      <c r="L27" s="32">
        <v>1148881.3390400002</v>
      </c>
      <c r="M27" s="34">
        <f t="shared" si="3"/>
        <v>5802.431005252526</v>
      </c>
      <c r="N27" s="37">
        <f t="shared" si="17"/>
        <v>169.15404717171805</v>
      </c>
      <c r="O27" s="47">
        <v>1107839.1168366298</v>
      </c>
      <c r="P27" s="1">
        <f t="shared" si="4"/>
        <v>5595.147054730453</v>
      </c>
      <c r="Q27" s="1">
        <f t="shared" si="5"/>
        <v>1149000</v>
      </c>
      <c r="R27" s="1">
        <f t="shared" si="6"/>
        <v>-7549.720863370225</v>
      </c>
      <c r="S27" s="22">
        <f t="shared" si="18"/>
        <v>-38.12990335035465</v>
      </c>
      <c r="T27" s="48">
        <v>1100631.6908845</v>
      </c>
      <c r="U27" s="1">
        <f t="shared" si="7"/>
        <v>5558.745913558081</v>
      </c>
      <c r="V27" s="1"/>
      <c r="W27" s="1">
        <f t="shared" si="8"/>
        <v>1136390.9528701305</v>
      </c>
      <c r="X27" s="1">
        <f t="shared" si="19"/>
        <v>-35759.261985630495</v>
      </c>
      <c r="AA27" s="1">
        <f t="shared" si="9"/>
        <v>-7207.4259521297645</v>
      </c>
      <c r="AB27" s="1">
        <f t="shared" si="10"/>
        <v>-14757.14681549999</v>
      </c>
      <c r="AC27" s="22">
        <f t="shared" si="20"/>
        <v>-74.53104452272692</v>
      </c>
      <c r="AD27" s="48">
        <v>1112512.2133282048</v>
      </c>
      <c r="AE27" s="1">
        <f t="shared" si="11"/>
        <v>5618.74855216265</v>
      </c>
      <c r="AF27" s="1">
        <f t="shared" si="12"/>
        <v>-2876.6243717952166</v>
      </c>
      <c r="AG27" s="22">
        <f t="shared" si="21"/>
        <v>-14.52840591815766</v>
      </c>
      <c r="AH27" s="48">
        <v>1115388.8377</v>
      </c>
      <c r="AI27" s="1">
        <f t="shared" si="13"/>
        <v>5633.276958080808</v>
      </c>
      <c r="AJ27" s="1">
        <f t="shared" si="14"/>
        <v>-7549.720863370225</v>
      </c>
      <c r="AK27" s="1">
        <f t="shared" si="15"/>
        <v>0</v>
      </c>
      <c r="AL27" s="22">
        <f t="shared" si="22"/>
        <v>0</v>
      </c>
      <c r="AN27" s="46"/>
    </row>
    <row r="28" spans="1:40" ht="15.75">
      <c r="A28" t="s">
        <v>24</v>
      </c>
      <c r="B28">
        <v>2133511</v>
      </c>
      <c r="C28" t="s">
        <v>46</v>
      </c>
      <c r="D28" s="2">
        <v>185</v>
      </c>
      <c r="E28" s="1">
        <v>1031974.4282</v>
      </c>
      <c r="F28" s="19">
        <f t="shared" si="0"/>
        <v>5578.240152432432</v>
      </c>
      <c r="G28" s="2">
        <v>185</v>
      </c>
      <c r="H28" s="1">
        <v>1064000</v>
      </c>
      <c r="I28" s="1">
        <f t="shared" si="1"/>
        <v>5751.351351351352</v>
      </c>
      <c r="J28" s="1">
        <f t="shared" si="2"/>
        <v>32025.571800000034</v>
      </c>
      <c r="K28" s="22">
        <f t="shared" si="16"/>
        <v>173.1111989189194</v>
      </c>
      <c r="L28" s="32">
        <v>1067526.7237698836</v>
      </c>
      <c r="M28" s="34">
        <f t="shared" si="3"/>
        <v>5770.414723080452</v>
      </c>
      <c r="N28" s="37">
        <f t="shared" si="17"/>
        <v>192.17457064801965</v>
      </c>
      <c r="O28" s="47">
        <v>1067526.7237698836</v>
      </c>
      <c r="P28" s="1">
        <f t="shared" si="4"/>
        <v>5770.414723080452</v>
      </c>
      <c r="Q28" s="1">
        <f t="shared" si="5"/>
        <v>1064000</v>
      </c>
      <c r="R28" s="1">
        <f t="shared" si="6"/>
        <v>35552.29556988366</v>
      </c>
      <c r="S28" s="22">
        <f t="shared" si="18"/>
        <v>192.17457064801965</v>
      </c>
      <c r="T28" s="48">
        <v>1038515.5705937607</v>
      </c>
      <c r="U28" s="1">
        <f t="shared" si="7"/>
        <v>5613.597678885193</v>
      </c>
      <c r="V28" s="1"/>
      <c r="W28" s="1">
        <f t="shared" si="8"/>
        <v>1052323.7370355255</v>
      </c>
      <c r="X28" s="1">
        <f t="shared" si="19"/>
        <v>-13808.166441764799</v>
      </c>
      <c r="AA28" s="1">
        <f t="shared" si="9"/>
        <v>-29011.153176122927</v>
      </c>
      <c r="AB28" s="1">
        <f t="shared" si="10"/>
        <v>6541.142393760732</v>
      </c>
      <c r="AC28" s="22">
        <f t="shared" si="20"/>
        <v>35.357526452760794</v>
      </c>
      <c r="AD28" s="48">
        <v>1059722.8961460001</v>
      </c>
      <c r="AE28" s="1">
        <f t="shared" si="11"/>
        <v>5728.23187105946</v>
      </c>
      <c r="AF28" s="1">
        <f t="shared" si="12"/>
        <v>27748.467946000164</v>
      </c>
      <c r="AG28" s="22">
        <f t="shared" si="21"/>
        <v>149.9917186270277</v>
      </c>
      <c r="AH28" s="48">
        <v>1032718.2625937607</v>
      </c>
      <c r="AI28" s="1">
        <f t="shared" si="13"/>
        <v>5582.260878885193</v>
      </c>
      <c r="AJ28" s="1">
        <f t="shared" si="14"/>
        <v>35552.29556988366</v>
      </c>
      <c r="AK28" s="1">
        <f t="shared" si="15"/>
        <v>743.8343937607715</v>
      </c>
      <c r="AL28" s="22">
        <f t="shared" si="22"/>
        <v>4.020726452760755</v>
      </c>
      <c r="AN28" s="46"/>
    </row>
    <row r="29" spans="1:40" ht="15.75">
      <c r="A29" t="s">
        <v>24</v>
      </c>
      <c r="B29">
        <v>2133520</v>
      </c>
      <c r="C29" t="s">
        <v>47</v>
      </c>
      <c r="D29" s="2">
        <v>189</v>
      </c>
      <c r="E29" s="1">
        <v>1015790.9311</v>
      </c>
      <c r="F29" s="19">
        <f t="shared" si="0"/>
        <v>5374.555191005291</v>
      </c>
      <c r="G29" s="2">
        <v>189</v>
      </c>
      <c r="H29" s="1">
        <v>1038000</v>
      </c>
      <c r="I29" s="1">
        <f t="shared" si="1"/>
        <v>5492.063492063492</v>
      </c>
      <c r="J29" s="1">
        <f t="shared" si="2"/>
        <v>22209.068899999955</v>
      </c>
      <c r="K29" s="22">
        <f t="shared" si="16"/>
        <v>117.50830105820114</v>
      </c>
      <c r="L29" s="32">
        <v>1038796.3115999999</v>
      </c>
      <c r="M29" s="34">
        <f t="shared" si="3"/>
        <v>5496.27678095238</v>
      </c>
      <c r="N29" s="37">
        <f t="shared" si="17"/>
        <v>121.72158994708934</v>
      </c>
      <c r="O29" s="47">
        <v>1009358.1735817342</v>
      </c>
      <c r="P29" s="1">
        <f t="shared" si="4"/>
        <v>5340.519436940393</v>
      </c>
      <c r="Q29" s="1">
        <f t="shared" si="5"/>
        <v>1038000</v>
      </c>
      <c r="R29" s="1">
        <f t="shared" si="6"/>
        <v>-6432.757518265862</v>
      </c>
      <c r="S29" s="22">
        <f t="shared" si="18"/>
        <v>-34.035754064898356</v>
      </c>
      <c r="T29" s="48">
        <v>1002553.5497335</v>
      </c>
      <c r="U29" s="1">
        <f t="shared" si="7"/>
        <v>5304.516136156085</v>
      </c>
      <c r="V29" s="1"/>
      <c r="W29" s="1">
        <f t="shared" si="8"/>
        <v>1026609.0592508228</v>
      </c>
      <c r="X29" s="1">
        <f t="shared" si="19"/>
        <v>-24055.50951732276</v>
      </c>
      <c r="AA29" s="1">
        <f t="shared" si="9"/>
        <v>-6804.623848234187</v>
      </c>
      <c r="AB29" s="1">
        <f t="shared" si="10"/>
        <v>-13237.381366500049</v>
      </c>
      <c r="AC29" s="22">
        <f t="shared" si="20"/>
        <v>-70.03905484920597</v>
      </c>
      <c r="AD29" s="48">
        <v>1013550.0110144592</v>
      </c>
      <c r="AE29" s="1">
        <f t="shared" si="11"/>
        <v>5362.6984709759745</v>
      </c>
      <c r="AF29" s="1">
        <f t="shared" si="12"/>
        <v>-2240.9200855408562</v>
      </c>
      <c r="AG29" s="22">
        <f t="shared" si="21"/>
        <v>-11.85672002931642</v>
      </c>
      <c r="AH29" s="48">
        <v>1015790.9310999999</v>
      </c>
      <c r="AI29" s="1">
        <f t="shared" si="13"/>
        <v>5374.555191005291</v>
      </c>
      <c r="AJ29" s="1">
        <f t="shared" si="14"/>
        <v>-6432.757518265862</v>
      </c>
      <c r="AK29" s="1">
        <f t="shared" si="15"/>
        <v>0</v>
      </c>
      <c r="AL29" s="22">
        <f t="shared" si="22"/>
        <v>0</v>
      </c>
      <c r="AN29" s="46"/>
    </row>
    <row r="30" spans="1:40" ht="15.75">
      <c r="A30" t="s">
        <v>24</v>
      </c>
      <c r="B30">
        <v>2133532</v>
      </c>
      <c r="C30" t="s">
        <v>48</v>
      </c>
      <c r="D30" s="2">
        <v>265</v>
      </c>
      <c r="E30" s="1">
        <v>1252031.6293</v>
      </c>
      <c r="F30" s="19">
        <f t="shared" si="0"/>
        <v>4724.647657735849</v>
      </c>
      <c r="G30" s="2">
        <v>265</v>
      </c>
      <c r="H30" s="1">
        <v>1283000</v>
      </c>
      <c r="I30" s="1">
        <f t="shared" si="1"/>
        <v>4841.509433962264</v>
      </c>
      <c r="J30" s="1">
        <f t="shared" si="2"/>
        <v>30968.370700000087</v>
      </c>
      <c r="K30" s="22">
        <f t="shared" si="16"/>
        <v>116.8617762264148</v>
      </c>
      <c r="L30" s="32">
        <v>1286874.328298462</v>
      </c>
      <c r="M30" s="34">
        <f t="shared" si="3"/>
        <v>4856.129540748913</v>
      </c>
      <c r="N30" s="37">
        <f t="shared" si="17"/>
        <v>131.48188301306436</v>
      </c>
      <c r="O30" s="47">
        <v>1286874.328298462</v>
      </c>
      <c r="P30" s="1">
        <f t="shared" si="4"/>
        <v>4856.129540748913</v>
      </c>
      <c r="Q30" s="1">
        <f t="shared" si="5"/>
        <v>1283000</v>
      </c>
      <c r="R30" s="1">
        <f t="shared" si="6"/>
        <v>34842.698998462176</v>
      </c>
      <c r="S30" s="22">
        <f t="shared" si="18"/>
        <v>131.48188301306436</v>
      </c>
      <c r="T30" s="48">
        <v>1276837.6329059135</v>
      </c>
      <c r="U30" s="1">
        <f t="shared" si="7"/>
        <v>4818.255218512882</v>
      </c>
      <c r="V30" s="1"/>
      <c r="W30" s="1">
        <f t="shared" si="8"/>
        <v>1268920.4460682136</v>
      </c>
      <c r="X30" s="1">
        <f t="shared" si="19"/>
        <v>7917.186837699963</v>
      </c>
      <c r="AA30" s="1">
        <f t="shared" si="9"/>
        <v>-10036.695392548572</v>
      </c>
      <c r="AB30" s="1">
        <f t="shared" si="10"/>
        <v>24806.003605913604</v>
      </c>
      <c r="AC30" s="22">
        <f t="shared" si="20"/>
        <v>93.60756077703263</v>
      </c>
      <c r="AD30" s="48">
        <v>1286874.328298462</v>
      </c>
      <c r="AE30" s="1">
        <f t="shared" si="11"/>
        <v>4856.129540748913</v>
      </c>
      <c r="AF30" s="1">
        <f t="shared" si="12"/>
        <v>34842.698998462176</v>
      </c>
      <c r="AG30" s="22">
        <f t="shared" si="21"/>
        <v>131.48188301306436</v>
      </c>
      <c r="AH30" s="48">
        <v>1268533.3809059137</v>
      </c>
      <c r="AI30" s="1">
        <f t="shared" si="13"/>
        <v>4786.9184185128815</v>
      </c>
      <c r="AJ30" s="1">
        <f t="shared" si="14"/>
        <v>34842.698998462176</v>
      </c>
      <c r="AK30" s="1">
        <f t="shared" si="15"/>
        <v>16501.75160591374</v>
      </c>
      <c r="AL30" s="22">
        <f t="shared" si="22"/>
        <v>62.27076077703259</v>
      </c>
      <c r="AN30" s="46"/>
    </row>
    <row r="31" spans="1:40" ht="15.75">
      <c r="A31" t="s">
        <v>24</v>
      </c>
      <c r="B31">
        <v>2133539</v>
      </c>
      <c r="C31" t="s">
        <v>49</v>
      </c>
      <c r="D31" s="2">
        <v>188</v>
      </c>
      <c r="E31" s="1">
        <v>1114192.7027</v>
      </c>
      <c r="F31" s="19">
        <f t="shared" si="0"/>
        <v>5926.556929255319</v>
      </c>
      <c r="G31" s="2">
        <v>188</v>
      </c>
      <c r="H31" s="1">
        <v>1138000</v>
      </c>
      <c r="I31" s="1">
        <f t="shared" si="1"/>
        <v>6053.191489361702</v>
      </c>
      <c r="J31" s="1">
        <f t="shared" si="2"/>
        <v>23807.297299999977</v>
      </c>
      <c r="K31" s="22">
        <f t="shared" si="16"/>
        <v>126.6345601063831</v>
      </c>
      <c r="L31" s="32">
        <v>1138404.924188</v>
      </c>
      <c r="M31" s="34">
        <f t="shared" si="3"/>
        <v>6055.345341425532</v>
      </c>
      <c r="N31" s="37">
        <f t="shared" si="17"/>
        <v>128.78841217021272</v>
      </c>
      <c r="O31" s="47">
        <v>1106680.532330911</v>
      </c>
      <c r="P31" s="1">
        <f t="shared" si="4"/>
        <v>5886.59857622825</v>
      </c>
      <c r="Q31" s="1">
        <f t="shared" si="5"/>
        <v>1138000</v>
      </c>
      <c r="R31" s="1">
        <f t="shared" si="6"/>
        <v>-7512.170369089115</v>
      </c>
      <c r="S31" s="22">
        <f t="shared" si="18"/>
        <v>-39.95835302706928</v>
      </c>
      <c r="T31" s="48">
        <v>1099455.7303595</v>
      </c>
      <c r="U31" s="1">
        <f t="shared" si="7"/>
        <v>5848.168778507979</v>
      </c>
      <c r="V31" s="1"/>
      <c r="W31" s="1">
        <f t="shared" si="8"/>
        <v>1125511.666115064</v>
      </c>
      <c r="X31" s="1">
        <f t="shared" si="19"/>
        <v>-26055.9357555639</v>
      </c>
      <c r="AA31" s="1">
        <f t="shared" si="9"/>
        <v>-7224.801971410867</v>
      </c>
      <c r="AB31" s="1">
        <f t="shared" si="10"/>
        <v>-14736.972340499982</v>
      </c>
      <c r="AC31" s="22">
        <f t="shared" si="20"/>
        <v>-78.38815074733975</v>
      </c>
      <c r="AD31" s="48">
        <v>1111347.240238736</v>
      </c>
      <c r="AE31" s="1">
        <f t="shared" si="11"/>
        <v>5911.421490631574</v>
      </c>
      <c r="AF31" s="1">
        <f t="shared" si="12"/>
        <v>-2845.4624612641055</v>
      </c>
      <c r="AG31" s="22">
        <f t="shared" si="21"/>
        <v>-15.135438623745358</v>
      </c>
      <c r="AH31" s="48">
        <v>1114192.7027</v>
      </c>
      <c r="AI31" s="1">
        <f t="shared" si="13"/>
        <v>5926.556929255319</v>
      </c>
      <c r="AJ31" s="1">
        <f t="shared" si="14"/>
        <v>-7512.170369089115</v>
      </c>
      <c r="AK31" s="1">
        <f t="shared" si="15"/>
        <v>0</v>
      </c>
      <c r="AL31" s="22">
        <f t="shared" si="22"/>
        <v>0</v>
      </c>
      <c r="AN31" s="46"/>
    </row>
    <row r="32" spans="1:40" ht="15.75">
      <c r="A32" t="s">
        <v>24</v>
      </c>
      <c r="B32">
        <v>2133580</v>
      </c>
      <c r="C32" t="s">
        <v>50</v>
      </c>
      <c r="D32" s="2">
        <v>203</v>
      </c>
      <c r="E32" s="1">
        <v>1104356.6075</v>
      </c>
      <c r="F32" s="19">
        <f t="shared" si="0"/>
        <v>5440.180332512315</v>
      </c>
      <c r="G32" s="2">
        <v>203</v>
      </c>
      <c r="H32" s="1">
        <v>1131000</v>
      </c>
      <c r="I32" s="1">
        <f t="shared" si="1"/>
        <v>5571.428571428572</v>
      </c>
      <c r="J32" s="1">
        <f t="shared" si="2"/>
        <v>26643.392500000075</v>
      </c>
      <c r="K32" s="22">
        <f t="shared" si="16"/>
        <v>131.24823891625692</v>
      </c>
      <c r="L32" s="32">
        <v>1134560.9392964314</v>
      </c>
      <c r="M32" s="34">
        <f t="shared" si="3"/>
        <v>5588.970144317396</v>
      </c>
      <c r="N32" s="37">
        <f t="shared" si="17"/>
        <v>148.78981180508163</v>
      </c>
      <c r="O32" s="47">
        <v>1134560.9392964314</v>
      </c>
      <c r="P32" s="1">
        <f t="shared" si="4"/>
        <v>5588.970144317396</v>
      </c>
      <c r="Q32" s="1">
        <f t="shared" si="5"/>
        <v>1131000</v>
      </c>
      <c r="R32" s="1">
        <f t="shared" si="6"/>
        <v>30204.33179643145</v>
      </c>
      <c r="S32" s="22">
        <f t="shared" si="18"/>
        <v>148.78981180508163</v>
      </c>
      <c r="T32" s="48">
        <v>1103872.2491937461</v>
      </c>
      <c r="U32" s="1">
        <f t="shared" si="7"/>
        <v>5437.794331003675</v>
      </c>
      <c r="V32" s="1"/>
      <c r="W32" s="1">
        <f t="shared" si="8"/>
        <v>1118588.4836345671</v>
      </c>
      <c r="X32" s="1">
        <f t="shared" si="19"/>
        <v>-14716.23444082099</v>
      </c>
      <c r="AA32" s="1">
        <f t="shared" si="9"/>
        <v>-30688.690102685243</v>
      </c>
      <c r="AB32" s="1">
        <f t="shared" si="10"/>
        <v>-484.3583062537946</v>
      </c>
      <c r="AC32" s="22">
        <f t="shared" si="20"/>
        <v>-2.3860015086393105</v>
      </c>
      <c r="AD32" s="48">
        <v>1133778.300725</v>
      </c>
      <c r="AE32" s="1">
        <f t="shared" si="11"/>
        <v>5585.114781896552</v>
      </c>
      <c r="AF32" s="1">
        <f t="shared" si="12"/>
        <v>29421.693225000054</v>
      </c>
      <c r="AG32" s="22">
        <f t="shared" si="21"/>
        <v>144.93444938423727</v>
      </c>
      <c r="AH32" s="48">
        <v>1104356.6075</v>
      </c>
      <c r="AI32" s="1">
        <f t="shared" si="13"/>
        <v>5440.180332512315</v>
      </c>
      <c r="AJ32" s="1">
        <f t="shared" si="14"/>
        <v>30204.33179643145</v>
      </c>
      <c r="AK32" s="1">
        <f t="shared" si="15"/>
        <v>0</v>
      </c>
      <c r="AL32" s="22">
        <f t="shared" si="22"/>
        <v>0</v>
      </c>
      <c r="AN32" s="46"/>
    </row>
    <row r="33" spans="1:40" ht="15.75">
      <c r="A33" t="s">
        <v>24</v>
      </c>
      <c r="B33">
        <v>2133582</v>
      </c>
      <c r="C33" t="s">
        <v>51</v>
      </c>
      <c r="D33" s="2">
        <v>290</v>
      </c>
      <c r="E33" s="1">
        <v>1339411.9058</v>
      </c>
      <c r="F33" s="19">
        <f t="shared" si="0"/>
        <v>4618.661744137931</v>
      </c>
      <c r="G33" s="2">
        <v>290</v>
      </c>
      <c r="H33" s="1">
        <v>1370000</v>
      </c>
      <c r="I33" s="1">
        <f t="shared" si="1"/>
        <v>4724.137931034483</v>
      </c>
      <c r="J33" s="1">
        <f t="shared" si="2"/>
        <v>30588.094199999934</v>
      </c>
      <c r="K33" s="22">
        <f t="shared" si="16"/>
        <v>105.47618689655155</v>
      </c>
      <c r="L33" s="32">
        <v>1370829.4821200003</v>
      </c>
      <c r="M33" s="34">
        <f t="shared" si="3"/>
        <v>4726.9982142068975</v>
      </c>
      <c r="N33" s="37">
        <f t="shared" si="17"/>
        <v>108.33647006896626</v>
      </c>
      <c r="O33" s="47">
        <v>1348691.2400362794</v>
      </c>
      <c r="P33" s="31">
        <f t="shared" si="4"/>
        <v>4650.659448400964</v>
      </c>
      <c r="Q33" s="1">
        <f t="shared" si="5"/>
        <v>1370000</v>
      </c>
      <c r="R33" s="1">
        <f t="shared" si="6"/>
        <v>9279.334236279363</v>
      </c>
      <c r="S33" s="22">
        <f t="shared" si="18"/>
        <v>31.997704263032574</v>
      </c>
      <c r="T33" s="48">
        <v>1365787.62688059</v>
      </c>
      <c r="U33" s="1">
        <f t="shared" si="7"/>
        <v>4709.612506484794</v>
      </c>
      <c r="V33" s="1"/>
      <c r="W33" s="1">
        <f t="shared" si="8"/>
        <v>1354965.7140401034</v>
      </c>
      <c r="X33" s="1">
        <f t="shared" si="19"/>
        <v>10821.912840486737</v>
      </c>
      <c r="AA33" s="1">
        <f t="shared" si="9"/>
        <v>17096.386844310677</v>
      </c>
      <c r="AB33" s="1">
        <f t="shared" si="10"/>
        <v>26375.72108059004</v>
      </c>
      <c r="AC33" s="22">
        <f t="shared" si="20"/>
        <v>90.95076234686258</v>
      </c>
      <c r="AD33" s="48">
        <v>1348691.2400362794</v>
      </c>
      <c r="AE33" s="29">
        <f t="shared" si="11"/>
        <v>4650.659448400964</v>
      </c>
      <c r="AF33" s="1">
        <f t="shared" si="12"/>
        <v>9279.334236279363</v>
      </c>
      <c r="AG33" s="22">
        <f t="shared" si="21"/>
        <v>31.997704263032574</v>
      </c>
      <c r="AH33" s="48">
        <v>1356699.95488059</v>
      </c>
      <c r="AI33" s="1">
        <f t="shared" si="13"/>
        <v>4678.275706484794</v>
      </c>
      <c r="AJ33" s="1">
        <f t="shared" si="14"/>
        <v>9279.334236279363</v>
      </c>
      <c r="AK33" s="1">
        <f t="shared" si="15"/>
        <v>17288.04908059002</v>
      </c>
      <c r="AL33" s="22">
        <f t="shared" si="22"/>
        <v>59.613962346862536</v>
      </c>
      <c r="AN33" s="46"/>
    </row>
    <row r="34" spans="1:40" ht="15.75">
      <c r="A34" t="s">
        <v>24</v>
      </c>
      <c r="B34">
        <v>2133590</v>
      </c>
      <c r="C34" t="s">
        <v>52</v>
      </c>
      <c r="D34" s="2">
        <v>200</v>
      </c>
      <c r="E34" s="1">
        <v>944454.9302</v>
      </c>
      <c r="F34" s="19">
        <f t="shared" si="0"/>
        <v>4722.274651</v>
      </c>
      <c r="G34" s="2">
        <v>200</v>
      </c>
      <c r="H34" s="1">
        <v>965000</v>
      </c>
      <c r="I34" s="1">
        <f t="shared" si="1"/>
        <v>4825</v>
      </c>
      <c r="J34" s="1">
        <f t="shared" si="2"/>
        <v>20545.069800000056</v>
      </c>
      <c r="K34" s="22">
        <f t="shared" si="16"/>
        <v>102.72534900000028</v>
      </c>
      <c r="L34" s="32">
        <v>964971.8838</v>
      </c>
      <c r="M34" s="34">
        <f t="shared" si="3"/>
        <v>4824.859418999999</v>
      </c>
      <c r="N34" s="37">
        <f t="shared" si="17"/>
        <v>102.58476799999971</v>
      </c>
      <c r="O34" s="47">
        <v>962565.9206464906</v>
      </c>
      <c r="P34" s="1">
        <f t="shared" si="4"/>
        <v>4812.829603232453</v>
      </c>
      <c r="Q34" s="1">
        <f t="shared" si="5"/>
        <v>965000</v>
      </c>
      <c r="R34" s="1">
        <f t="shared" si="6"/>
        <v>18110.9904464907</v>
      </c>
      <c r="S34" s="22">
        <f t="shared" si="18"/>
        <v>90.55495223245362</v>
      </c>
      <c r="T34" s="48">
        <v>963176.4423546331</v>
      </c>
      <c r="U34" s="1">
        <f t="shared" si="7"/>
        <v>4815.882211773165</v>
      </c>
      <c r="V34" s="1"/>
      <c r="W34" s="1">
        <f t="shared" si="8"/>
        <v>954410.1562399268</v>
      </c>
      <c r="X34" s="1">
        <f t="shared" si="19"/>
        <v>8766.286114706309</v>
      </c>
      <c r="AA34" s="1">
        <f t="shared" si="9"/>
        <v>610.521708142478</v>
      </c>
      <c r="AB34" s="1">
        <f t="shared" si="10"/>
        <v>18721.51215463318</v>
      </c>
      <c r="AC34" s="22">
        <f t="shared" si="20"/>
        <v>93.60756077316546</v>
      </c>
      <c r="AD34" s="48">
        <v>962565.9206464906</v>
      </c>
      <c r="AE34" s="1">
        <f t="shared" si="11"/>
        <v>4812.829603232453</v>
      </c>
      <c r="AF34" s="1">
        <f t="shared" si="12"/>
        <v>18110.9904464907</v>
      </c>
      <c r="AG34" s="22">
        <f t="shared" si="21"/>
        <v>90.55495223245362</v>
      </c>
      <c r="AH34" s="48">
        <v>956909.0823546331</v>
      </c>
      <c r="AI34" s="1">
        <f t="shared" si="13"/>
        <v>4784.545411773166</v>
      </c>
      <c r="AJ34" s="1">
        <f t="shared" si="14"/>
        <v>18110.9904464907</v>
      </c>
      <c r="AK34" s="1">
        <f t="shared" si="15"/>
        <v>12454.152154633193</v>
      </c>
      <c r="AL34" s="22">
        <f t="shared" si="22"/>
        <v>62.27076077316633</v>
      </c>
      <c r="AN34" s="46"/>
    </row>
    <row r="35" spans="1:40" ht="15.75">
      <c r="A35" t="s">
        <v>24</v>
      </c>
      <c r="B35">
        <v>2133598</v>
      </c>
      <c r="C35" t="s">
        <v>53</v>
      </c>
      <c r="D35" s="2">
        <v>172</v>
      </c>
      <c r="E35" s="1">
        <v>976932.4957</v>
      </c>
      <c r="F35" s="19">
        <f t="shared" si="0"/>
        <v>5679.840091279069</v>
      </c>
      <c r="G35" s="2">
        <v>172</v>
      </c>
      <c r="H35" s="1">
        <v>996000</v>
      </c>
      <c r="I35" s="1">
        <f t="shared" si="1"/>
        <v>5790.697674418605</v>
      </c>
      <c r="J35" s="1">
        <f t="shared" si="2"/>
        <v>19067.50430000003</v>
      </c>
      <c r="K35" s="22">
        <f t="shared" si="16"/>
        <v>110.85758313953556</v>
      </c>
      <c r="L35" s="32">
        <v>996797.80338</v>
      </c>
      <c r="M35" s="34">
        <f t="shared" si="3"/>
        <v>5795.336066162791</v>
      </c>
      <c r="N35" s="37">
        <f t="shared" si="17"/>
        <v>115.49597488372183</v>
      </c>
      <c r="O35" s="47">
        <v>971876.047460454</v>
      </c>
      <c r="P35" s="1">
        <f t="shared" si="4"/>
        <v>5650.442136397989</v>
      </c>
      <c r="Q35" s="1">
        <f t="shared" si="5"/>
        <v>996000</v>
      </c>
      <c r="R35" s="1">
        <f t="shared" si="6"/>
        <v>-5056.44823954592</v>
      </c>
      <c r="S35" s="22">
        <f t="shared" si="18"/>
        <v>-29.397954881080295</v>
      </c>
      <c r="T35" s="48">
        <v>964272.9586645</v>
      </c>
      <c r="U35" s="1">
        <f t="shared" si="7"/>
        <v>5606.238131770349</v>
      </c>
      <c r="V35" s="1"/>
      <c r="W35" s="1">
        <f t="shared" si="8"/>
        <v>985069.9643678415</v>
      </c>
      <c r="X35" s="1">
        <f t="shared" si="19"/>
        <v>-20797.00570334145</v>
      </c>
      <c r="AA35" s="1">
        <f t="shared" si="9"/>
        <v>-7603.088795954012</v>
      </c>
      <c r="AB35" s="1">
        <f t="shared" si="10"/>
        <v>-12659.537035499932</v>
      </c>
      <c r="AC35" s="22">
        <f t="shared" si="20"/>
        <v>-73.60195950872003</v>
      </c>
      <c r="AD35" s="48">
        <v>974754.8652793417</v>
      </c>
      <c r="AE35" s="1">
        <f t="shared" si="11"/>
        <v>5667.179449298498</v>
      </c>
      <c r="AF35" s="1">
        <f t="shared" si="12"/>
        <v>-2177.6304206582718</v>
      </c>
      <c r="AG35" s="22">
        <f t="shared" si="21"/>
        <v>-12.6606419805712</v>
      </c>
      <c r="AH35" s="48">
        <v>976932.4957</v>
      </c>
      <c r="AI35" s="1">
        <f t="shared" si="13"/>
        <v>5679.840091279069</v>
      </c>
      <c r="AJ35" s="1">
        <f t="shared" si="14"/>
        <v>-5056.44823954592</v>
      </c>
      <c r="AK35" s="1">
        <f t="shared" si="15"/>
        <v>0</v>
      </c>
      <c r="AL35" s="22">
        <f t="shared" si="22"/>
        <v>0</v>
      </c>
      <c r="AN35" s="46"/>
    </row>
    <row r="36" spans="1:40" ht="15.75">
      <c r="A36" t="s">
        <v>24</v>
      </c>
      <c r="B36">
        <v>2133610</v>
      </c>
      <c r="C36" t="s">
        <v>54</v>
      </c>
      <c r="D36" s="2">
        <v>209</v>
      </c>
      <c r="E36" s="1">
        <v>979004.4849</v>
      </c>
      <c r="F36" s="19">
        <f t="shared" si="0"/>
        <v>4684.231985167465</v>
      </c>
      <c r="G36" s="2">
        <v>209</v>
      </c>
      <c r="H36" s="1">
        <v>1000000</v>
      </c>
      <c r="I36" s="1">
        <f t="shared" si="1"/>
        <v>4784.688995215311</v>
      </c>
      <c r="J36" s="1">
        <f t="shared" si="2"/>
        <v>20995.51509999996</v>
      </c>
      <c r="K36" s="22">
        <f t="shared" si="16"/>
        <v>100.45701004784587</v>
      </c>
      <c r="L36" s="32">
        <v>1000914.283272</v>
      </c>
      <c r="M36" s="34">
        <f t="shared" si="3"/>
        <v>4789.063556325359</v>
      </c>
      <c r="N36" s="37">
        <f t="shared" si="17"/>
        <v>104.83157115789436</v>
      </c>
      <c r="O36" s="47">
        <v>972669.0073206594</v>
      </c>
      <c r="P36" s="31">
        <f t="shared" si="4"/>
        <v>4653.91869531416</v>
      </c>
      <c r="Q36" s="1">
        <f t="shared" si="5"/>
        <v>1000000</v>
      </c>
      <c r="R36" s="1">
        <f t="shared" si="6"/>
        <v>-6335.477579340688</v>
      </c>
      <c r="S36" s="22">
        <f t="shared" si="18"/>
        <v>-30.313289853304923</v>
      </c>
      <c r="T36" s="48">
        <v>997423.6329697059</v>
      </c>
      <c r="U36" s="1">
        <f t="shared" si="7"/>
        <v>4772.361880237827</v>
      </c>
      <c r="V36" s="1"/>
      <c r="W36" s="1">
        <f t="shared" si="8"/>
        <v>989026.0686424111</v>
      </c>
      <c r="X36" s="1">
        <f t="shared" si="19"/>
        <v>8397.564327294705</v>
      </c>
      <c r="AA36" s="1">
        <f t="shared" si="9"/>
        <v>24754.625649046502</v>
      </c>
      <c r="AB36" s="1">
        <f t="shared" si="10"/>
        <v>18419.148069705814</v>
      </c>
      <c r="AC36" s="22">
        <f t="shared" si="20"/>
        <v>88.12989507036218</v>
      </c>
      <c r="AD36" s="48">
        <v>976691.0451439344</v>
      </c>
      <c r="AE36" s="1">
        <f t="shared" si="11"/>
        <v>4673.162895425524</v>
      </c>
      <c r="AF36" s="1">
        <f t="shared" si="12"/>
        <v>-2313.439756065607</v>
      </c>
      <c r="AG36" s="22">
        <f t="shared" si="21"/>
        <v>-11.069089741940843</v>
      </c>
      <c r="AH36" s="48">
        <v>990874.2417697059</v>
      </c>
      <c r="AI36" s="1">
        <f t="shared" si="13"/>
        <v>4741.025080237827</v>
      </c>
      <c r="AJ36" s="1">
        <f t="shared" si="14"/>
        <v>-6335.477579340688</v>
      </c>
      <c r="AK36" s="1">
        <f t="shared" si="15"/>
        <v>11869.75686970586</v>
      </c>
      <c r="AL36" s="22">
        <f t="shared" si="22"/>
        <v>56.79309507036214</v>
      </c>
      <c r="AN36" s="46"/>
    </row>
    <row r="37" spans="1:40" ht="15.75">
      <c r="A37" t="s">
        <v>24</v>
      </c>
      <c r="B37">
        <v>2133611</v>
      </c>
      <c r="C37" t="s">
        <v>55</v>
      </c>
      <c r="D37" s="2">
        <v>192</v>
      </c>
      <c r="E37" s="1">
        <v>940793.2401</v>
      </c>
      <c r="F37" s="19">
        <f t="shared" si="0"/>
        <v>4899.9647921875</v>
      </c>
      <c r="G37" s="2">
        <v>192</v>
      </c>
      <c r="H37" s="1">
        <v>955000</v>
      </c>
      <c r="I37" s="1">
        <f t="shared" si="1"/>
        <v>4973.958333333333</v>
      </c>
      <c r="J37" s="1">
        <f t="shared" si="2"/>
        <v>14206.759899999946</v>
      </c>
      <c r="K37" s="22">
        <f t="shared" si="16"/>
        <v>73.99354114583275</v>
      </c>
      <c r="L37" s="32">
        <v>955642.8152640001</v>
      </c>
      <c r="M37" s="34">
        <f t="shared" si="3"/>
        <v>4977.3063295</v>
      </c>
      <c r="N37" s="37">
        <f t="shared" si="17"/>
        <v>77.3415373124999</v>
      </c>
      <c r="O37" s="47">
        <v>935068.2543471158</v>
      </c>
      <c r="P37" s="1">
        <f t="shared" si="4"/>
        <v>4870.147158057895</v>
      </c>
      <c r="Q37" s="1">
        <f t="shared" si="5"/>
        <v>955000</v>
      </c>
      <c r="R37" s="1">
        <f t="shared" si="6"/>
        <v>-5724.985752884299</v>
      </c>
      <c r="S37" s="22">
        <f t="shared" si="18"/>
        <v>-29.81763412960572</v>
      </c>
      <c r="T37" s="48">
        <v>958765.8918218233</v>
      </c>
      <c r="U37" s="1">
        <f t="shared" si="7"/>
        <v>4993.572353238663</v>
      </c>
      <c r="V37" s="1"/>
      <c r="W37" s="1">
        <f t="shared" si="8"/>
        <v>944519.8955535026</v>
      </c>
      <c r="X37" s="1">
        <f t="shared" si="19"/>
        <v>14245.996268320712</v>
      </c>
      <c r="AA37" s="1">
        <f t="shared" si="9"/>
        <v>23697.63747470756</v>
      </c>
      <c r="AB37" s="1">
        <f t="shared" si="10"/>
        <v>17972.651721823262</v>
      </c>
      <c r="AC37" s="22">
        <f t="shared" si="20"/>
        <v>93.60756105116252</v>
      </c>
      <c r="AD37" s="48">
        <v>938901.0641175908</v>
      </c>
      <c r="AE37" s="1">
        <f t="shared" si="11"/>
        <v>4890.109708945785</v>
      </c>
      <c r="AF37" s="1">
        <f t="shared" si="12"/>
        <v>-1892.1759824092733</v>
      </c>
      <c r="AG37" s="22">
        <f t="shared" si="21"/>
        <v>-9.855083241714965</v>
      </c>
      <c r="AH37" s="48">
        <v>952749.2262218234</v>
      </c>
      <c r="AI37" s="1">
        <f t="shared" si="13"/>
        <v>4962.235553238664</v>
      </c>
      <c r="AJ37" s="1">
        <f t="shared" si="14"/>
        <v>-5724.985752884299</v>
      </c>
      <c r="AK37" s="1">
        <f t="shared" si="15"/>
        <v>11955.986121823313</v>
      </c>
      <c r="AL37" s="22">
        <f t="shared" si="22"/>
        <v>62.27076105116339</v>
      </c>
      <c r="AN37" s="46"/>
    </row>
    <row r="38" spans="1:40" ht="15.75">
      <c r="A38" t="s">
        <v>24</v>
      </c>
      <c r="B38">
        <v>2133623</v>
      </c>
      <c r="C38" t="s">
        <v>56</v>
      </c>
      <c r="D38" s="2">
        <v>192</v>
      </c>
      <c r="E38" s="1">
        <v>951807.6594</v>
      </c>
      <c r="F38" s="19">
        <f t="shared" si="0"/>
        <v>4957.331559375</v>
      </c>
      <c r="G38" s="2">
        <v>192</v>
      </c>
      <c r="H38" s="1">
        <v>973000</v>
      </c>
      <c r="I38" s="1">
        <f t="shared" si="1"/>
        <v>5067.708333333333</v>
      </c>
      <c r="J38" s="1">
        <f t="shared" si="2"/>
        <v>21192.340599999996</v>
      </c>
      <c r="K38" s="22">
        <f t="shared" si="16"/>
        <v>110.3767739583327</v>
      </c>
      <c r="L38" s="32">
        <v>973391.788416</v>
      </c>
      <c r="M38" s="34">
        <f t="shared" si="3"/>
        <v>5069.748898</v>
      </c>
      <c r="N38" s="37">
        <f t="shared" si="17"/>
        <v>112.4173386249995</v>
      </c>
      <c r="O38" s="47">
        <v>970240.8403197121</v>
      </c>
      <c r="P38" s="1">
        <f t="shared" si="4"/>
        <v>5053.3377099985</v>
      </c>
      <c r="Q38" s="1">
        <f t="shared" si="5"/>
        <v>973000</v>
      </c>
      <c r="R38" s="1">
        <f t="shared" si="6"/>
        <v>18433.18091971206</v>
      </c>
      <c r="S38" s="22">
        <f t="shared" si="18"/>
        <v>96.0061506234997</v>
      </c>
      <c r="T38" s="48">
        <v>966276.479621688</v>
      </c>
      <c r="U38" s="1">
        <f t="shared" si="7"/>
        <v>5032.689998029625</v>
      </c>
      <c r="V38" s="1"/>
      <c r="W38" s="1">
        <f t="shared" si="8"/>
        <v>962322.364789066</v>
      </c>
      <c r="X38" s="1">
        <f t="shared" si="19"/>
        <v>3954.114832621999</v>
      </c>
      <c r="AA38" s="1">
        <f t="shared" si="9"/>
        <v>-3964.360698024044</v>
      </c>
      <c r="AB38" s="1">
        <f t="shared" si="10"/>
        <v>14468.820221688016</v>
      </c>
      <c r="AC38" s="22">
        <f t="shared" si="20"/>
        <v>75.35843865462448</v>
      </c>
      <c r="AD38" s="48">
        <v>970240.8403197121</v>
      </c>
      <c r="AE38" s="1">
        <f t="shared" si="11"/>
        <v>5053.3377099985</v>
      </c>
      <c r="AF38" s="1">
        <f t="shared" si="12"/>
        <v>18433.18091971206</v>
      </c>
      <c r="AG38" s="22">
        <f t="shared" si="21"/>
        <v>96.0061506234997</v>
      </c>
      <c r="AH38" s="48">
        <v>960259.8140216881</v>
      </c>
      <c r="AI38" s="1">
        <f t="shared" si="13"/>
        <v>5001.353198029626</v>
      </c>
      <c r="AJ38" s="1">
        <f t="shared" si="14"/>
        <v>18433.18091971206</v>
      </c>
      <c r="AK38" s="1">
        <f t="shared" si="15"/>
        <v>8452.154621688067</v>
      </c>
      <c r="AL38" s="22">
        <f t="shared" si="22"/>
        <v>44.02163865462535</v>
      </c>
      <c r="AN38" s="46"/>
    </row>
    <row r="39" spans="1:40" ht="15.75">
      <c r="A39" t="s">
        <v>24</v>
      </c>
      <c r="B39">
        <v>2133653</v>
      </c>
      <c r="C39" t="s">
        <v>57</v>
      </c>
      <c r="D39" s="2">
        <v>184</v>
      </c>
      <c r="E39" s="1">
        <v>1023358.4649</v>
      </c>
      <c r="F39" s="19">
        <f aca="true" t="shared" si="23" ref="F39:F59">E39/D39</f>
        <v>5561.7307875</v>
      </c>
      <c r="G39" s="2">
        <v>184</v>
      </c>
      <c r="H39" s="1">
        <v>1047000</v>
      </c>
      <c r="I39" s="1">
        <f aca="true" t="shared" si="24" ref="I39:I59">+H39/G39</f>
        <v>5690.217391304348</v>
      </c>
      <c r="J39" s="1">
        <f aca="true" t="shared" si="25" ref="J39:J59">+H39-E39</f>
        <v>23641.53509999998</v>
      </c>
      <c r="K39" s="22">
        <f t="shared" si="16"/>
        <v>128.4866038043483</v>
      </c>
      <c r="L39" s="32">
        <v>1047540.288984</v>
      </c>
      <c r="M39" s="34">
        <f aca="true" t="shared" si="26" ref="M39:M59">L39/D39</f>
        <v>5693.153744478261</v>
      </c>
      <c r="N39" s="37">
        <f t="shared" si="17"/>
        <v>131.42295697826103</v>
      </c>
      <c r="O39" s="47">
        <v>1028441.8414351231</v>
      </c>
      <c r="P39" s="1">
        <f aca="true" t="shared" si="27" ref="P39:P59">O39/D39</f>
        <v>5589.357833886539</v>
      </c>
      <c r="Q39" s="1">
        <f t="shared" si="5"/>
        <v>1047000</v>
      </c>
      <c r="R39" s="1">
        <f aca="true" t="shared" si="28" ref="R39:R59">+O39-E39</f>
        <v>5083.376535123098</v>
      </c>
      <c r="S39" s="22">
        <f t="shared" si="18"/>
        <v>27.627046386539405</v>
      </c>
      <c r="T39" s="48">
        <v>1019461.079540638</v>
      </c>
      <c r="U39" s="1">
        <f aca="true" t="shared" si="29" ref="U39:U59">+T39/D39</f>
        <v>5540.549345329555</v>
      </c>
      <c r="V39" s="1"/>
      <c r="W39" s="1">
        <f aca="true" t="shared" si="30" ref="W39:W59">+$Q$3/$Q$60*Q39</f>
        <v>1035510.2938686045</v>
      </c>
      <c r="X39" s="1">
        <f t="shared" si="19"/>
        <v>-16049.214327966445</v>
      </c>
      <c r="AA39" s="1">
        <f aca="true" t="shared" si="31" ref="AA39:AA59">+T39-O39</f>
        <v>-8980.761894485098</v>
      </c>
      <c r="AB39" s="1">
        <f aca="true" t="shared" si="32" ref="AB39:AB59">+T39-E39</f>
        <v>-3897.3853593620006</v>
      </c>
      <c r="AC39" s="22">
        <f t="shared" si="20"/>
        <v>-21.181442170444825</v>
      </c>
      <c r="AD39" s="48">
        <v>1028441.8414351231</v>
      </c>
      <c r="AE39" s="1">
        <f aca="true" t="shared" si="33" ref="AE39:AE59">AD39/D39</f>
        <v>5589.357833886539</v>
      </c>
      <c r="AF39" s="1">
        <f aca="true" t="shared" si="34" ref="AF39:AF59">+AD39-E39</f>
        <v>5083.376535123098</v>
      </c>
      <c r="AG39" s="22">
        <f t="shared" si="21"/>
        <v>27.627046386539405</v>
      </c>
      <c r="AH39" s="48">
        <v>1023358.4649</v>
      </c>
      <c r="AI39" s="1">
        <f aca="true" t="shared" si="35" ref="AI39:AI59">AH39/D39</f>
        <v>5561.7307875</v>
      </c>
      <c r="AJ39" s="1">
        <f aca="true" t="shared" si="36" ref="AJ39:AJ59">+O39-E39</f>
        <v>5083.376535123098</v>
      </c>
      <c r="AK39" s="1">
        <f aca="true" t="shared" si="37" ref="AK39:AK59">+AH39-E39</f>
        <v>0</v>
      </c>
      <c r="AL39" s="22">
        <f t="shared" si="22"/>
        <v>0</v>
      </c>
      <c r="AN39" s="46"/>
    </row>
    <row r="40" spans="1:40" ht="15.75">
      <c r="A40" t="s">
        <v>58</v>
      </c>
      <c r="B40">
        <v>2134723</v>
      </c>
      <c r="C40" t="s">
        <v>59</v>
      </c>
      <c r="D40" s="2">
        <v>825</v>
      </c>
      <c r="E40" s="1">
        <v>5688952.166</v>
      </c>
      <c r="F40" s="19">
        <f t="shared" si="23"/>
        <v>6895.6995951515155</v>
      </c>
      <c r="G40" s="2">
        <v>825</v>
      </c>
      <c r="H40" s="1">
        <v>5759000</v>
      </c>
      <c r="I40" s="31">
        <f t="shared" si="24"/>
        <v>6980.606060606061</v>
      </c>
      <c r="J40" s="31">
        <f t="shared" si="25"/>
        <v>70047.8339999998</v>
      </c>
      <c r="K40" s="32">
        <f t="shared" si="16"/>
        <v>84.90646545454547</v>
      </c>
      <c r="L40" s="32">
        <v>5766850.077125</v>
      </c>
      <c r="M40" s="31">
        <f t="shared" si="26"/>
        <v>6990.121305606061</v>
      </c>
      <c r="N40" s="32">
        <f t="shared" si="17"/>
        <v>94.42171045454506</v>
      </c>
      <c r="O40" s="47">
        <v>5652790.011806152</v>
      </c>
      <c r="P40" s="31">
        <f t="shared" si="27"/>
        <v>6851.866680977154</v>
      </c>
      <c r="Q40" s="31">
        <f t="shared" si="5"/>
        <v>5759000</v>
      </c>
      <c r="R40" s="31">
        <f t="shared" si="28"/>
        <v>-36162.15419384837</v>
      </c>
      <c r="S40" s="32">
        <f t="shared" si="18"/>
        <v>-43.832914174361576</v>
      </c>
      <c r="T40" s="48">
        <v>5766178.403639471</v>
      </c>
      <c r="U40" s="31">
        <f t="shared" si="29"/>
        <v>6989.307155926632</v>
      </c>
      <c r="V40" s="31"/>
      <c r="W40" s="31">
        <f t="shared" si="30"/>
        <v>5695801.129311646</v>
      </c>
      <c r="X40" s="31">
        <f t="shared" si="19"/>
        <v>70377.27432782482</v>
      </c>
      <c r="Y40" s="33"/>
      <c r="Z40" s="33"/>
      <c r="AA40" s="31">
        <f t="shared" si="31"/>
        <v>113388.39183331933</v>
      </c>
      <c r="AB40" s="31">
        <f t="shared" si="32"/>
        <v>77226.23763947096</v>
      </c>
      <c r="AC40" s="32">
        <f t="shared" si="20"/>
        <v>93.60756077511633</v>
      </c>
      <c r="AD40" s="48">
        <v>5678990.546429652</v>
      </c>
      <c r="AE40" s="31">
        <f t="shared" si="33"/>
        <v>6883.6249047632145</v>
      </c>
      <c r="AF40" s="31">
        <f t="shared" si="34"/>
        <v>-9961.619570348412</v>
      </c>
      <c r="AG40" s="32">
        <f t="shared" si="21"/>
        <v>-12.07469038830095</v>
      </c>
      <c r="AH40" s="48">
        <v>5740325.543639472</v>
      </c>
      <c r="AI40" s="31">
        <f t="shared" si="35"/>
        <v>6957.970355926633</v>
      </c>
      <c r="AJ40" s="31">
        <f t="shared" si="36"/>
        <v>-36162.15419384837</v>
      </c>
      <c r="AK40" s="31">
        <f t="shared" si="37"/>
        <v>51373.37763947155</v>
      </c>
      <c r="AL40" s="32">
        <f t="shared" si="22"/>
        <v>62.270760775117196</v>
      </c>
      <c r="AN40" s="46"/>
    </row>
    <row r="41" spans="1:40" ht="15.75">
      <c r="A41" t="s">
        <v>24</v>
      </c>
      <c r="B41">
        <v>2132000</v>
      </c>
      <c r="C41" t="s">
        <v>60</v>
      </c>
      <c r="D41" s="2">
        <v>410</v>
      </c>
      <c r="E41" s="1">
        <v>1860104.8634</v>
      </c>
      <c r="F41" s="30">
        <f t="shared" si="23"/>
        <v>4536.841130243903</v>
      </c>
      <c r="G41" s="2">
        <v>420</v>
      </c>
      <c r="H41" s="1">
        <v>1932000</v>
      </c>
      <c r="I41" s="29">
        <f t="shared" si="24"/>
        <v>4600</v>
      </c>
      <c r="J41" s="1">
        <f t="shared" si="25"/>
        <v>71895.13660000009</v>
      </c>
      <c r="K41" s="22">
        <f t="shared" si="16"/>
        <v>63.158869756097374</v>
      </c>
      <c r="L41" s="32">
        <v>1916146.0428114373</v>
      </c>
      <c r="M41" s="34">
        <f t="shared" si="26"/>
        <v>4673.526933686432</v>
      </c>
      <c r="N41" s="37">
        <f t="shared" si="17"/>
        <v>136.6858034425295</v>
      </c>
      <c r="O41" s="47">
        <v>1916146.0428114373</v>
      </c>
      <c r="P41" s="1">
        <f t="shared" si="27"/>
        <v>4673.526933686432</v>
      </c>
      <c r="Q41" s="1">
        <f>+D41*I41</f>
        <v>1886000</v>
      </c>
      <c r="R41" s="1">
        <f t="shared" si="28"/>
        <v>56041.17941143736</v>
      </c>
      <c r="S41" s="22">
        <f t="shared" si="18"/>
        <v>136.6858034425295</v>
      </c>
      <c r="T41" s="48">
        <v>1898483.9633094233</v>
      </c>
      <c r="U41" s="29">
        <f t="shared" si="29"/>
        <v>4630.4486909985935</v>
      </c>
      <c r="V41" s="1"/>
      <c r="W41" s="1">
        <f t="shared" si="30"/>
        <v>1865303.1654595875</v>
      </c>
      <c r="X41" s="1">
        <f t="shared" si="19"/>
        <v>33180.79784983583</v>
      </c>
      <c r="AA41" s="1">
        <f t="shared" si="31"/>
        <v>-17662.079502013978</v>
      </c>
      <c r="AB41" s="1">
        <f t="shared" si="32"/>
        <v>38379.099909423385</v>
      </c>
      <c r="AC41" s="22">
        <f t="shared" si="20"/>
        <v>93.6075607546909</v>
      </c>
      <c r="AD41" s="48">
        <v>1913840.8193019999</v>
      </c>
      <c r="AE41" s="1">
        <f t="shared" si="33"/>
        <v>4667.904437321951</v>
      </c>
      <c r="AF41" s="1">
        <f t="shared" si="34"/>
        <v>53735.95590199996</v>
      </c>
      <c r="AG41" s="22">
        <f t="shared" si="21"/>
        <v>131.06330707804864</v>
      </c>
      <c r="AH41" s="48">
        <v>1885635.875309423</v>
      </c>
      <c r="AI41" s="29">
        <f t="shared" si="35"/>
        <v>4599.111890998593</v>
      </c>
      <c r="AJ41" s="1">
        <f t="shared" si="36"/>
        <v>56041.17941143736</v>
      </c>
      <c r="AK41" s="1">
        <f t="shared" si="37"/>
        <v>25531.011909423163</v>
      </c>
      <c r="AL41" s="22">
        <f t="shared" si="22"/>
        <v>62.270760754689945</v>
      </c>
      <c r="AN41" s="46"/>
    </row>
    <row r="42" spans="1:40" ht="15.75">
      <c r="A42" t="s">
        <v>24</v>
      </c>
      <c r="B42">
        <v>2132001</v>
      </c>
      <c r="C42" t="s">
        <v>61</v>
      </c>
      <c r="D42" s="2">
        <v>99</v>
      </c>
      <c r="E42" s="1">
        <v>675892.5225</v>
      </c>
      <c r="F42" s="19">
        <f t="shared" si="23"/>
        <v>6827.197196969697</v>
      </c>
      <c r="G42" s="2">
        <v>99</v>
      </c>
      <c r="H42" s="1">
        <v>665000</v>
      </c>
      <c r="I42" s="1">
        <f t="shared" si="24"/>
        <v>6717.171717171717</v>
      </c>
      <c r="J42" s="1">
        <f t="shared" si="25"/>
        <v>-10892.522499999963</v>
      </c>
      <c r="K42" s="22">
        <f t="shared" si="16"/>
        <v>-110.02547979797964</v>
      </c>
      <c r="L42" s="32">
        <v>693602.8960200001</v>
      </c>
      <c r="M42" s="34">
        <f t="shared" si="26"/>
        <v>7006.08985878788</v>
      </c>
      <c r="N42" s="37">
        <f t="shared" si="17"/>
        <v>178.89266181818311</v>
      </c>
      <c r="O42" s="47">
        <v>674614.6194676574</v>
      </c>
      <c r="P42" s="1">
        <f t="shared" si="27"/>
        <v>6814.289085531893</v>
      </c>
      <c r="Q42" s="1">
        <f>+H42</f>
        <v>665000</v>
      </c>
      <c r="R42" s="1">
        <f t="shared" si="28"/>
        <v>-1277.903032342554</v>
      </c>
      <c r="S42" s="22">
        <f t="shared" si="18"/>
        <v>-12.90811143780411</v>
      </c>
      <c r="T42" s="48">
        <v>667948.6423124999</v>
      </c>
      <c r="U42" s="1">
        <f t="shared" si="29"/>
        <v>6746.955982954545</v>
      </c>
      <c r="V42" s="1"/>
      <c r="W42" s="1">
        <f t="shared" si="30"/>
        <v>657702.3356472034</v>
      </c>
      <c r="X42" s="1">
        <f t="shared" si="19"/>
        <v>10246.30666529655</v>
      </c>
      <c r="AA42" s="1">
        <f t="shared" si="31"/>
        <v>-6665.977155157481</v>
      </c>
      <c r="AB42" s="1">
        <f t="shared" si="32"/>
        <v>-7943.880187500035</v>
      </c>
      <c r="AC42" s="22">
        <f t="shared" si="20"/>
        <v>-80.24121401515185</v>
      </c>
      <c r="AD42" s="48">
        <v>677130.1815270324</v>
      </c>
      <c r="AE42" s="1">
        <f t="shared" si="33"/>
        <v>6839.698803303358</v>
      </c>
      <c r="AF42" s="1">
        <f t="shared" si="34"/>
        <v>1237.6590270324377</v>
      </c>
      <c r="AG42" s="22">
        <f t="shared" si="21"/>
        <v>12.501606333660675</v>
      </c>
      <c r="AH42" s="48">
        <v>675892.5225</v>
      </c>
      <c r="AI42" s="1">
        <f t="shared" si="35"/>
        <v>6827.197196969697</v>
      </c>
      <c r="AJ42" s="1">
        <f t="shared" si="36"/>
        <v>-1277.903032342554</v>
      </c>
      <c r="AK42" s="1">
        <f t="shared" si="37"/>
        <v>0</v>
      </c>
      <c r="AL42" s="22">
        <f t="shared" si="22"/>
        <v>0</v>
      </c>
      <c r="AN42" s="46"/>
    </row>
    <row r="43" spans="1:40" ht="15.75">
      <c r="A43" t="s">
        <v>24</v>
      </c>
      <c r="B43">
        <v>2132002</v>
      </c>
      <c r="C43" t="s">
        <v>62</v>
      </c>
      <c r="D43" s="2">
        <v>185</v>
      </c>
      <c r="E43" s="1">
        <v>1016513.0748</v>
      </c>
      <c r="F43" s="19">
        <f t="shared" si="23"/>
        <v>5494.665269189189</v>
      </c>
      <c r="G43" s="2">
        <v>185</v>
      </c>
      <c r="H43" s="1">
        <v>1048000</v>
      </c>
      <c r="I43" s="1">
        <f t="shared" si="24"/>
        <v>5664.864864864865</v>
      </c>
      <c r="J43" s="1">
        <f t="shared" si="25"/>
        <v>31486.925200000056</v>
      </c>
      <c r="K43" s="22">
        <f t="shared" si="16"/>
        <v>170.1995956756764</v>
      </c>
      <c r="L43" s="32">
        <v>1055230.1741802918</v>
      </c>
      <c r="M43" s="34">
        <f t="shared" si="26"/>
        <v>5703.946887461037</v>
      </c>
      <c r="N43" s="37">
        <f t="shared" si="17"/>
        <v>209.28161827184795</v>
      </c>
      <c r="O43" s="47">
        <v>1055230.1741802918</v>
      </c>
      <c r="P43" s="1">
        <f t="shared" si="27"/>
        <v>5703.946887461037</v>
      </c>
      <c r="Q43" s="1">
        <f>+H43</f>
        <v>1048000</v>
      </c>
      <c r="R43" s="1">
        <f t="shared" si="28"/>
        <v>38717.09938029188</v>
      </c>
      <c r="S43" s="22">
        <f t="shared" si="18"/>
        <v>209.28161827184795</v>
      </c>
      <c r="T43" s="48">
        <v>1023988.9262545583</v>
      </c>
      <c r="U43" s="1">
        <f t="shared" si="29"/>
        <v>5535.0752770516665</v>
      </c>
      <c r="V43" s="1"/>
      <c r="W43" s="1">
        <f t="shared" si="30"/>
        <v>1036499.3199372469</v>
      </c>
      <c r="X43" s="1">
        <f t="shared" si="19"/>
        <v>-12510.393682688591</v>
      </c>
      <c r="AA43" s="1">
        <f t="shared" si="31"/>
        <v>-31241.247925733565</v>
      </c>
      <c r="AB43" s="1">
        <f t="shared" si="32"/>
        <v>7475.851454558317</v>
      </c>
      <c r="AC43" s="22">
        <f t="shared" si="20"/>
        <v>40.41000786247787</v>
      </c>
      <c r="AD43" s="48">
        <v>1043740.538444</v>
      </c>
      <c r="AE43" s="1">
        <f t="shared" si="33"/>
        <v>5641.840748345946</v>
      </c>
      <c r="AF43" s="1">
        <f t="shared" si="34"/>
        <v>27227.463644000003</v>
      </c>
      <c r="AG43" s="22">
        <f t="shared" si="21"/>
        <v>147.17547915675732</v>
      </c>
      <c r="AH43" s="48">
        <v>1018191.6182545583</v>
      </c>
      <c r="AI43" s="1">
        <f t="shared" si="35"/>
        <v>5503.738477051666</v>
      </c>
      <c r="AJ43" s="1">
        <f t="shared" si="36"/>
        <v>38717.09938029188</v>
      </c>
      <c r="AK43" s="1">
        <f t="shared" si="37"/>
        <v>1678.5434545583557</v>
      </c>
      <c r="AL43" s="22">
        <f t="shared" si="22"/>
        <v>9.07320786247783</v>
      </c>
      <c r="AN43" s="46"/>
    </row>
    <row r="44" spans="1:40" ht="15.75">
      <c r="A44" t="s">
        <v>24</v>
      </c>
      <c r="B44">
        <v>2132003</v>
      </c>
      <c r="C44" t="s">
        <v>63</v>
      </c>
      <c r="D44" s="2">
        <v>212.25</v>
      </c>
      <c r="E44" s="1">
        <v>1199867.9336</v>
      </c>
      <c r="F44" s="19">
        <f t="shared" si="23"/>
        <v>5653.088026383982</v>
      </c>
      <c r="G44" s="5">
        <v>420</v>
      </c>
      <c r="H44" s="1">
        <v>2208000</v>
      </c>
      <c r="I44" s="1">
        <f t="shared" si="24"/>
        <v>5257.142857142857</v>
      </c>
      <c r="J44" s="1">
        <f t="shared" si="25"/>
        <v>1008132.0663999999</v>
      </c>
      <c r="K44" s="22">
        <f t="shared" si="16"/>
        <v>-395.94516924112486</v>
      </c>
      <c r="L44" s="32">
        <v>1113070.568714</v>
      </c>
      <c r="M44" s="34">
        <f t="shared" si="26"/>
        <v>5244.148733634865</v>
      </c>
      <c r="N44" s="37">
        <f t="shared" si="17"/>
        <v>-408.93929274911716</v>
      </c>
      <c r="O44" s="47">
        <v>1191809.50961842</v>
      </c>
      <c r="P44" s="1">
        <f t="shared" si="27"/>
        <v>5615.121364515524</v>
      </c>
      <c r="Q44" s="1">
        <f>+D44*I44</f>
        <v>1115828.5714285714</v>
      </c>
      <c r="R44" s="1">
        <f t="shared" si="28"/>
        <v>-8058.423981580185</v>
      </c>
      <c r="S44" s="22">
        <f t="shared" si="18"/>
        <v>-37.96666186845778</v>
      </c>
      <c r="T44" s="48">
        <v>1183856.6683460001</v>
      </c>
      <c r="U44" s="1">
        <f t="shared" si="29"/>
        <v>5577.652147684335</v>
      </c>
      <c r="V44" s="1"/>
      <c r="W44" s="1">
        <f t="shared" si="30"/>
        <v>1103583.5452788777</v>
      </c>
      <c r="X44" s="1">
        <f t="shared" si="19"/>
        <v>80273.12306712242</v>
      </c>
      <c r="AA44" s="1">
        <f t="shared" si="31"/>
        <v>-7952.841272419784</v>
      </c>
      <c r="AB44" s="1">
        <f t="shared" si="32"/>
        <v>-16011.265253999969</v>
      </c>
      <c r="AC44" s="22">
        <f t="shared" si="20"/>
        <v>-75.43587869964631</v>
      </c>
      <c r="AD44" s="48">
        <v>1196879.7436155197</v>
      </c>
      <c r="AE44" s="1">
        <f t="shared" si="33"/>
        <v>5639.009392770411</v>
      </c>
      <c r="AF44" s="1">
        <f t="shared" si="34"/>
        <v>-2988.1899844803847</v>
      </c>
      <c r="AG44" s="22">
        <f t="shared" si="21"/>
        <v>-14.078633613570673</v>
      </c>
      <c r="AH44" s="48">
        <v>1199867.9335999999</v>
      </c>
      <c r="AI44" s="1">
        <f t="shared" si="35"/>
        <v>5653.088026383981</v>
      </c>
      <c r="AJ44" s="1">
        <f t="shared" si="36"/>
        <v>-8058.423981580185</v>
      </c>
      <c r="AK44" s="1">
        <f t="shared" si="37"/>
        <v>0</v>
      </c>
      <c r="AL44" s="22">
        <f t="shared" si="22"/>
        <v>0</v>
      </c>
      <c r="AN44" s="46"/>
    </row>
    <row r="45" spans="1:40" ht="15.75">
      <c r="A45" t="s">
        <v>24</v>
      </c>
      <c r="B45">
        <v>2132004</v>
      </c>
      <c r="C45" t="s">
        <v>64</v>
      </c>
      <c r="D45" s="2">
        <v>201</v>
      </c>
      <c r="E45" s="1">
        <v>1208569.8652</v>
      </c>
      <c r="F45" s="19">
        <f t="shared" si="23"/>
        <v>6012.785399004974</v>
      </c>
      <c r="G45" s="2">
        <v>201</v>
      </c>
      <c r="H45" s="1">
        <v>1129000</v>
      </c>
      <c r="I45" s="1">
        <f t="shared" si="24"/>
        <v>5616.915422885572</v>
      </c>
      <c r="J45" s="1">
        <f t="shared" si="25"/>
        <v>-79569.86519999988</v>
      </c>
      <c r="K45" s="22">
        <f t="shared" si="16"/>
        <v>-395.86997611940205</v>
      </c>
      <c r="L45" s="32">
        <v>1131793.1756157503</v>
      </c>
      <c r="M45" s="34">
        <f t="shared" si="26"/>
        <v>5630.811818983832</v>
      </c>
      <c r="N45" s="37">
        <f t="shared" si="17"/>
        <v>-381.97358002114197</v>
      </c>
      <c r="O45" s="47">
        <v>1199980.7819354662</v>
      </c>
      <c r="P45" s="1">
        <f t="shared" si="27"/>
        <v>5970.053641469981</v>
      </c>
      <c r="Q45" s="1">
        <f>+H45</f>
        <v>1129000</v>
      </c>
      <c r="R45" s="1">
        <f t="shared" si="28"/>
        <v>-8589.083264533663</v>
      </c>
      <c r="S45" s="22">
        <f t="shared" si="18"/>
        <v>-42.73175753499345</v>
      </c>
      <c r="T45" s="48">
        <v>1192391.3172219999</v>
      </c>
      <c r="U45" s="1">
        <f t="shared" si="29"/>
        <v>5932.295110557213</v>
      </c>
      <c r="V45" s="1"/>
      <c r="W45" s="1">
        <f t="shared" si="30"/>
        <v>1116610.431497282</v>
      </c>
      <c r="X45" s="1">
        <f t="shared" si="19"/>
        <v>75780.88572471775</v>
      </c>
      <c r="AA45" s="1">
        <f t="shared" si="31"/>
        <v>-7589.464713466354</v>
      </c>
      <c r="AB45" s="1">
        <f t="shared" si="32"/>
        <v>-16178.547978000017</v>
      </c>
      <c r="AC45" s="22">
        <f t="shared" si="20"/>
        <v>-80.49028844776149</v>
      </c>
      <c r="AD45" s="48">
        <v>1205103.9887951661</v>
      </c>
      <c r="AE45" s="1">
        <f t="shared" si="33"/>
        <v>5995.542232811772</v>
      </c>
      <c r="AF45" s="1">
        <f t="shared" si="34"/>
        <v>-3465.876404833747</v>
      </c>
      <c r="AG45" s="22">
        <f t="shared" si="21"/>
        <v>-17.24316619320234</v>
      </c>
      <c r="AH45" s="48">
        <v>1208569.8652</v>
      </c>
      <c r="AI45" s="1">
        <f t="shared" si="35"/>
        <v>6012.785399004974</v>
      </c>
      <c r="AJ45" s="1">
        <f t="shared" si="36"/>
        <v>-8589.083264533663</v>
      </c>
      <c r="AK45" s="1">
        <f t="shared" si="37"/>
        <v>0</v>
      </c>
      <c r="AL45" s="22">
        <f t="shared" si="22"/>
        <v>0</v>
      </c>
      <c r="AN45" s="46"/>
    </row>
    <row r="46" spans="1:40" ht="15.75">
      <c r="A46" t="s">
        <v>24</v>
      </c>
      <c r="B46">
        <v>2132005</v>
      </c>
      <c r="C46" t="s">
        <v>65</v>
      </c>
      <c r="D46" s="2">
        <v>212</v>
      </c>
      <c r="E46" s="1">
        <v>1218501.8923</v>
      </c>
      <c r="F46" s="19">
        <f t="shared" si="23"/>
        <v>5747.650435377358</v>
      </c>
      <c r="G46" s="2">
        <v>212</v>
      </c>
      <c r="H46" s="1">
        <v>1184000</v>
      </c>
      <c r="I46" s="1">
        <f t="shared" si="24"/>
        <v>5584.905660377359</v>
      </c>
      <c r="J46" s="1">
        <f t="shared" si="25"/>
        <v>-34501.89229999995</v>
      </c>
      <c r="K46" s="22">
        <f t="shared" si="16"/>
        <v>-162.7447749999992</v>
      </c>
      <c r="L46" s="32">
        <v>1236667.822816</v>
      </c>
      <c r="M46" s="34">
        <f t="shared" si="26"/>
        <v>5833.338786867925</v>
      </c>
      <c r="N46" s="37">
        <f t="shared" si="17"/>
        <v>85.68835149056667</v>
      </c>
      <c r="O46" s="47">
        <v>1210833.865443004</v>
      </c>
      <c r="P46" s="1">
        <f t="shared" si="27"/>
        <v>5711.4804973726605</v>
      </c>
      <c r="Q46" s="1">
        <f>+H46</f>
        <v>1184000</v>
      </c>
      <c r="R46" s="1">
        <f t="shared" si="28"/>
        <v>-7668.026856995886</v>
      </c>
      <c r="S46" s="22">
        <f t="shared" si="18"/>
        <v>-36.16993800469754</v>
      </c>
      <c r="T46" s="48">
        <v>1202254.0392655</v>
      </c>
      <c r="U46" s="1">
        <f t="shared" si="29"/>
        <v>5671.009619176886</v>
      </c>
      <c r="V46" s="1"/>
      <c r="W46" s="1">
        <f t="shared" si="30"/>
        <v>1171006.8652726149</v>
      </c>
      <c r="X46" s="1">
        <f t="shared" si="19"/>
        <v>31247.173992885044</v>
      </c>
      <c r="AA46" s="1">
        <f t="shared" si="31"/>
        <v>-8579.826177504146</v>
      </c>
      <c r="AB46" s="1">
        <f t="shared" si="32"/>
        <v>-16247.853034500033</v>
      </c>
      <c r="AC46" s="22">
        <f t="shared" si="20"/>
        <v>-76.64081620047182</v>
      </c>
      <c r="AD46" s="48">
        <v>1215979.018903929</v>
      </c>
      <c r="AE46" s="1">
        <f t="shared" si="33"/>
        <v>5735.750089169476</v>
      </c>
      <c r="AF46" s="1">
        <f t="shared" si="34"/>
        <v>-2522.873396070907</v>
      </c>
      <c r="AG46" s="22">
        <f t="shared" si="21"/>
        <v>-11.90034620788174</v>
      </c>
      <c r="AH46" s="48">
        <v>1218501.8923</v>
      </c>
      <c r="AI46" s="1">
        <f t="shared" si="35"/>
        <v>5747.650435377358</v>
      </c>
      <c r="AJ46" s="1">
        <f t="shared" si="36"/>
        <v>-7668.026856995886</v>
      </c>
      <c r="AK46" s="1">
        <f t="shared" si="37"/>
        <v>0</v>
      </c>
      <c r="AL46" s="22">
        <f t="shared" si="22"/>
        <v>0</v>
      </c>
      <c r="AN46" s="46"/>
    </row>
    <row r="47" spans="1:40" ht="15.75">
      <c r="A47" t="s">
        <v>24</v>
      </c>
      <c r="B47">
        <v>2132244</v>
      </c>
      <c r="C47" t="s">
        <v>66</v>
      </c>
      <c r="D47" s="2">
        <v>613</v>
      </c>
      <c r="E47" s="1">
        <v>3075368.8382</v>
      </c>
      <c r="F47" s="19">
        <f t="shared" si="23"/>
        <v>5016.914907340946</v>
      </c>
      <c r="G47" s="2">
        <v>613</v>
      </c>
      <c r="H47" s="1">
        <v>3217000</v>
      </c>
      <c r="I47" s="1">
        <f t="shared" si="24"/>
        <v>5247.960848287113</v>
      </c>
      <c r="J47" s="1">
        <f t="shared" si="25"/>
        <v>141631.16179999989</v>
      </c>
      <c r="K47" s="22">
        <f t="shared" si="16"/>
        <v>231.0459409461664</v>
      </c>
      <c r="L47" s="32">
        <v>3281624.928681246</v>
      </c>
      <c r="M47" s="34">
        <f t="shared" si="26"/>
        <v>5353.384875499586</v>
      </c>
      <c r="N47" s="37">
        <f t="shared" si="17"/>
        <v>336.46996815863986</v>
      </c>
      <c r="O47" s="47">
        <v>3281624.928681246</v>
      </c>
      <c r="P47" s="1">
        <f t="shared" si="27"/>
        <v>5353.384875499586</v>
      </c>
      <c r="Q47" s="1">
        <f>+H47</f>
        <v>3217000</v>
      </c>
      <c r="R47" s="1">
        <f t="shared" si="28"/>
        <v>206256.0904812459</v>
      </c>
      <c r="S47" s="22">
        <f t="shared" si="18"/>
        <v>336.46996815863986</v>
      </c>
      <c r="T47" s="48">
        <v>3132750.2730143694</v>
      </c>
      <c r="U47" s="1">
        <f t="shared" si="29"/>
        <v>5110.5224682126745</v>
      </c>
      <c r="V47" s="1"/>
      <c r="W47" s="1">
        <f t="shared" si="30"/>
        <v>3181696.8628226365</v>
      </c>
      <c r="X47" s="1">
        <f t="shared" si="19"/>
        <v>-48946.589808267076</v>
      </c>
      <c r="AA47" s="1">
        <f t="shared" si="31"/>
        <v>-148874.65566687658</v>
      </c>
      <c r="AB47" s="1">
        <f t="shared" si="32"/>
        <v>57381.434814369306</v>
      </c>
      <c r="AC47" s="22">
        <f t="shared" si="20"/>
        <v>93.60756087172831</v>
      </c>
      <c r="AD47" s="48">
        <v>3168095.4533460005</v>
      </c>
      <c r="AE47" s="1">
        <f t="shared" si="33"/>
        <v>5168.181816225123</v>
      </c>
      <c r="AF47" s="1">
        <f t="shared" si="34"/>
        <v>92726.6151460004</v>
      </c>
      <c r="AG47" s="22">
        <f t="shared" si="21"/>
        <v>151.2669088841767</v>
      </c>
      <c r="AH47" s="48">
        <v>3113540.8146143695</v>
      </c>
      <c r="AI47" s="1">
        <f t="shared" si="35"/>
        <v>5079.1856682126745</v>
      </c>
      <c r="AJ47" s="1">
        <f t="shared" si="36"/>
        <v>206256.0904812459</v>
      </c>
      <c r="AK47" s="1">
        <f t="shared" si="37"/>
        <v>38171.97641436942</v>
      </c>
      <c r="AL47" s="22">
        <f t="shared" si="22"/>
        <v>62.27076087172827</v>
      </c>
      <c r="AN47" s="46"/>
    </row>
    <row r="48" spans="1:40" ht="15.75">
      <c r="A48" t="s">
        <v>24</v>
      </c>
      <c r="B48">
        <v>2132418</v>
      </c>
      <c r="C48" t="s">
        <v>67</v>
      </c>
      <c r="D48" s="2">
        <v>363</v>
      </c>
      <c r="E48" s="1">
        <v>1756176.5694</v>
      </c>
      <c r="F48" s="19">
        <f t="shared" si="23"/>
        <v>4837.951981818182</v>
      </c>
      <c r="G48" s="2">
        <v>363</v>
      </c>
      <c r="H48" s="1">
        <v>1787000</v>
      </c>
      <c r="I48" s="1">
        <f t="shared" si="24"/>
        <v>4922.865013774105</v>
      </c>
      <c r="J48" s="1">
        <f t="shared" si="25"/>
        <v>30823.43060000008</v>
      </c>
      <c r="K48" s="22">
        <f t="shared" si="16"/>
        <v>84.91303195592354</v>
      </c>
      <c r="L48" s="32">
        <v>1799206.3680371398</v>
      </c>
      <c r="M48" s="34">
        <f t="shared" si="26"/>
        <v>4956.49137200314</v>
      </c>
      <c r="N48" s="37">
        <f t="shared" si="17"/>
        <v>118.53939018495839</v>
      </c>
      <c r="O48" s="47">
        <v>1799206.3680371398</v>
      </c>
      <c r="P48" s="1">
        <f t="shared" si="27"/>
        <v>4956.49137200314</v>
      </c>
      <c r="Q48" s="1">
        <f>+H48</f>
        <v>1787000</v>
      </c>
      <c r="R48" s="1">
        <f t="shared" si="28"/>
        <v>43029.798637139844</v>
      </c>
      <c r="S48" s="22">
        <f t="shared" si="18"/>
        <v>118.53939018495839</v>
      </c>
      <c r="T48" s="48">
        <v>1790156.1139242612</v>
      </c>
      <c r="U48" s="1">
        <f t="shared" si="29"/>
        <v>4931.559542491078</v>
      </c>
      <c r="V48" s="1"/>
      <c r="W48" s="1">
        <f t="shared" si="30"/>
        <v>1767389.5846639888</v>
      </c>
      <c r="X48" s="1">
        <f t="shared" si="19"/>
        <v>22766.529260272393</v>
      </c>
      <c r="AA48" s="1">
        <f t="shared" si="31"/>
        <v>-9050.254112878582</v>
      </c>
      <c r="AB48" s="1">
        <f t="shared" si="32"/>
        <v>33979.54452426126</v>
      </c>
      <c r="AC48" s="22">
        <f t="shared" si="20"/>
        <v>93.6075606728964</v>
      </c>
      <c r="AD48" s="48">
        <v>1799206.3680371398</v>
      </c>
      <c r="AE48" s="1">
        <f t="shared" si="33"/>
        <v>4956.49137200314</v>
      </c>
      <c r="AF48" s="1">
        <f t="shared" si="34"/>
        <v>43029.798637139844</v>
      </c>
      <c r="AG48" s="22">
        <f t="shared" si="21"/>
        <v>118.53939018495839</v>
      </c>
      <c r="AH48" s="48">
        <v>1778780.855524261</v>
      </c>
      <c r="AI48" s="1">
        <f t="shared" si="35"/>
        <v>4900.222742491077</v>
      </c>
      <c r="AJ48" s="1">
        <f t="shared" si="36"/>
        <v>43029.798637139844</v>
      </c>
      <c r="AK48" s="1">
        <f t="shared" si="37"/>
        <v>22604.286124261096</v>
      </c>
      <c r="AL48" s="22">
        <f t="shared" si="22"/>
        <v>62.27076067289545</v>
      </c>
      <c r="AN48" s="46"/>
    </row>
    <row r="49" spans="1:40" ht="15.75">
      <c r="A49" t="s">
        <v>58</v>
      </c>
      <c r="B49">
        <v>2134000</v>
      </c>
      <c r="C49" t="s">
        <v>68</v>
      </c>
      <c r="D49" s="2">
        <v>542</v>
      </c>
      <c r="E49" s="1">
        <v>3481497.2303</v>
      </c>
      <c r="F49" s="19">
        <f t="shared" si="23"/>
        <v>6423.426624169741</v>
      </c>
      <c r="G49" s="5">
        <v>600</v>
      </c>
      <c r="H49" s="1">
        <v>3852000</v>
      </c>
      <c r="I49" s="31">
        <f t="shared" si="24"/>
        <v>6420</v>
      </c>
      <c r="J49" s="31">
        <f t="shared" si="25"/>
        <v>370502.76970000006</v>
      </c>
      <c r="K49" s="32">
        <f t="shared" si="16"/>
        <v>-3.4266241697414443</v>
      </c>
      <c r="L49" s="32">
        <v>3509908.95793</v>
      </c>
      <c r="M49" s="31">
        <f t="shared" si="26"/>
        <v>6475.846785848708</v>
      </c>
      <c r="N49" s="32">
        <f t="shared" si="17"/>
        <v>52.420161678966906</v>
      </c>
      <c r="O49" s="47">
        <v>3456485.5071685286</v>
      </c>
      <c r="P49" s="31">
        <f t="shared" si="27"/>
        <v>6377.27953352127</v>
      </c>
      <c r="Q49" s="31">
        <f>+D49*I49</f>
        <v>3479640</v>
      </c>
      <c r="R49" s="31">
        <f t="shared" si="28"/>
        <v>-25011.723131471314</v>
      </c>
      <c r="S49" s="32">
        <f t="shared" si="18"/>
        <v>-46.14709064847102</v>
      </c>
      <c r="T49" s="48">
        <v>3532232.528224422</v>
      </c>
      <c r="U49" s="31">
        <f t="shared" si="29"/>
        <v>6517.034184915908</v>
      </c>
      <c r="V49" s="31"/>
      <c r="W49" s="31">
        <f t="shared" si="30"/>
        <v>3441454.6694908794</v>
      </c>
      <c r="X49" s="31">
        <f t="shared" si="19"/>
        <v>90777.85873354273</v>
      </c>
      <c r="Y49" s="33"/>
      <c r="Z49" s="33"/>
      <c r="AA49" s="31">
        <f t="shared" si="31"/>
        <v>75747.0210558935</v>
      </c>
      <c r="AB49" s="31">
        <f t="shared" si="32"/>
        <v>50735.29792442219</v>
      </c>
      <c r="AC49" s="32">
        <f t="shared" si="20"/>
        <v>93.6075607461662</v>
      </c>
      <c r="AD49" s="48">
        <v>3472362.7988874535</v>
      </c>
      <c r="AE49" s="31">
        <f t="shared" si="33"/>
        <v>6406.573429681648</v>
      </c>
      <c r="AF49" s="31">
        <f t="shared" si="34"/>
        <v>-9134.43141254643</v>
      </c>
      <c r="AG49" s="32">
        <f t="shared" si="21"/>
        <v>-16.853194488093322</v>
      </c>
      <c r="AH49" s="48">
        <v>3515247.9826244223</v>
      </c>
      <c r="AI49" s="31">
        <f t="shared" si="35"/>
        <v>6485.6973849159085</v>
      </c>
      <c r="AJ49" s="31">
        <f t="shared" si="36"/>
        <v>-25011.723131471314</v>
      </c>
      <c r="AK49" s="31">
        <f t="shared" si="37"/>
        <v>33750.752324422356</v>
      </c>
      <c r="AL49" s="32">
        <f t="shared" si="22"/>
        <v>62.27076074616707</v>
      </c>
      <c r="AN49" s="46"/>
    </row>
    <row r="50" spans="1:40" ht="15.75">
      <c r="A50" t="s">
        <v>58</v>
      </c>
      <c r="B50">
        <v>2134003</v>
      </c>
      <c r="C50" t="s">
        <v>69</v>
      </c>
      <c r="D50" s="2">
        <v>115.33333333333334</v>
      </c>
      <c r="E50" s="1">
        <v>1015272.2583</v>
      </c>
      <c r="F50" s="28">
        <f t="shared" si="23"/>
        <v>8802.938655780346</v>
      </c>
      <c r="G50" s="5">
        <v>124</v>
      </c>
      <c r="H50" s="1">
        <v>1106000</v>
      </c>
      <c r="I50" s="27">
        <f t="shared" si="24"/>
        <v>8919.354838709678</v>
      </c>
      <c r="J50" s="31">
        <f t="shared" si="25"/>
        <v>90727.74170000001</v>
      </c>
      <c r="K50" s="32">
        <f t="shared" si="16"/>
        <v>116.41618292933163</v>
      </c>
      <c r="L50" s="32">
        <v>1037771.0880213333</v>
      </c>
      <c r="M50" s="27">
        <f t="shared" si="26"/>
        <v>8998.015214057803</v>
      </c>
      <c r="N50" s="32">
        <f t="shared" si="17"/>
        <v>195.07655827745657</v>
      </c>
      <c r="O50" s="47">
        <v>1008222.4811982538</v>
      </c>
      <c r="P50" s="27">
        <f t="shared" si="27"/>
        <v>8741.813420794108</v>
      </c>
      <c r="Q50" s="31">
        <f>+D50*I50</f>
        <v>1028698.924731183</v>
      </c>
      <c r="R50" s="31">
        <f t="shared" si="28"/>
        <v>-7049.777101746178</v>
      </c>
      <c r="S50" s="32">
        <f t="shared" si="18"/>
        <v>-61.125234986238866</v>
      </c>
      <c r="T50" s="48">
        <v>1001993.1744255</v>
      </c>
      <c r="U50" s="27">
        <f t="shared" si="29"/>
        <v>8687.802090394507</v>
      </c>
      <c r="V50" s="31"/>
      <c r="W50" s="31">
        <f t="shared" si="30"/>
        <v>1017410.0533435575</v>
      </c>
      <c r="X50" s="31">
        <f t="shared" si="19"/>
        <v>-15416.87891805754</v>
      </c>
      <c r="Y50" s="33"/>
      <c r="Z50" s="33"/>
      <c r="AA50" s="31">
        <f t="shared" si="31"/>
        <v>-6229.306772753829</v>
      </c>
      <c r="AB50" s="31">
        <f t="shared" si="32"/>
        <v>-13279.083874500007</v>
      </c>
      <c r="AC50" s="32">
        <f t="shared" si="20"/>
        <v>-115.13656538583928</v>
      </c>
      <c r="AD50" s="48">
        <v>1012427.5244251788</v>
      </c>
      <c r="AE50" s="27">
        <f t="shared" si="33"/>
        <v>8778.27333316629</v>
      </c>
      <c r="AF50" s="31">
        <f t="shared" si="34"/>
        <v>-2844.7338748212205</v>
      </c>
      <c r="AG50" s="32">
        <f t="shared" si="21"/>
        <v>-24.665322614057004</v>
      </c>
      <c r="AH50" s="48">
        <v>1015272.2583</v>
      </c>
      <c r="AI50" s="27">
        <f t="shared" si="35"/>
        <v>8802.938655780346</v>
      </c>
      <c r="AJ50" s="31">
        <f t="shared" si="36"/>
        <v>-7049.777101746178</v>
      </c>
      <c r="AK50" s="31">
        <f t="shared" si="37"/>
        <v>0</v>
      </c>
      <c r="AL50" s="32">
        <f t="shared" si="22"/>
        <v>0</v>
      </c>
      <c r="AN50" s="46"/>
    </row>
    <row r="51" spans="1:40" ht="15.75">
      <c r="A51" t="s">
        <v>58</v>
      </c>
      <c r="B51">
        <v>2134004</v>
      </c>
      <c r="C51" t="s">
        <v>70</v>
      </c>
      <c r="D51" s="2">
        <v>974</v>
      </c>
      <c r="E51" s="1">
        <v>6808573.9085</v>
      </c>
      <c r="F51" s="19">
        <f t="shared" si="23"/>
        <v>6990.322287987679</v>
      </c>
      <c r="G51" s="2">
        <v>974</v>
      </c>
      <c r="H51" s="1">
        <v>6771000</v>
      </c>
      <c r="I51" s="31">
        <f t="shared" si="24"/>
        <v>6951.7453798767965</v>
      </c>
      <c r="J51" s="31">
        <f t="shared" si="25"/>
        <v>-37573.9084999999</v>
      </c>
      <c r="K51" s="32">
        <f t="shared" si="16"/>
        <v>-38.57690811088287</v>
      </c>
      <c r="L51" s="32">
        <v>6824000.219748</v>
      </c>
      <c r="M51" s="31">
        <f t="shared" si="26"/>
        <v>7006.16038988501</v>
      </c>
      <c r="N51" s="32">
        <f t="shared" si="17"/>
        <v>15.838101897330489</v>
      </c>
      <c r="O51" s="47">
        <v>6763894.418791674</v>
      </c>
      <c r="P51" s="31">
        <f t="shared" si="27"/>
        <v>6944.4501219627045</v>
      </c>
      <c r="Q51" s="31">
        <f>+H51</f>
        <v>6771000</v>
      </c>
      <c r="R51" s="31">
        <f t="shared" si="28"/>
        <v>-44679.489708325826</v>
      </c>
      <c r="S51" s="32">
        <f t="shared" si="18"/>
        <v>-45.87216602497483</v>
      </c>
      <c r="T51" s="48">
        <v>6899747.672722937</v>
      </c>
      <c r="U51" s="31">
        <f t="shared" si="29"/>
        <v>7083.929848791516</v>
      </c>
      <c r="V51" s="31"/>
      <c r="W51" s="31">
        <f t="shared" si="30"/>
        <v>6696695.510777766</v>
      </c>
      <c r="X51" s="31">
        <f t="shared" si="19"/>
        <v>203052.16194517072</v>
      </c>
      <c r="Y51" s="33"/>
      <c r="Z51" s="33"/>
      <c r="AA51" s="31">
        <f t="shared" si="31"/>
        <v>135853.25393126253</v>
      </c>
      <c r="AB51" s="31">
        <f t="shared" si="32"/>
        <v>91173.7642229367</v>
      </c>
      <c r="AC51" s="32">
        <f t="shared" si="20"/>
        <v>93.60756080383635</v>
      </c>
      <c r="AD51" s="48">
        <v>6795403.099897049</v>
      </c>
      <c r="AE51" s="31">
        <f t="shared" si="33"/>
        <v>6976.799897224897</v>
      </c>
      <c r="AF51" s="31">
        <f t="shared" si="34"/>
        <v>-13170.808602950536</v>
      </c>
      <c r="AG51" s="32">
        <f t="shared" si="21"/>
        <v>-13.52239076278238</v>
      </c>
      <c r="AH51" s="48">
        <v>6869225.629522937</v>
      </c>
      <c r="AI51" s="31">
        <f t="shared" si="35"/>
        <v>7052.593048791517</v>
      </c>
      <c r="AJ51" s="31">
        <f t="shared" si="36"/>
        <v>-44679.489708325826</v>
      </c>
      <c r="AK51" s="31">
        <f t="shared" si="37"/>
        <v>60651.72102293745</v>
      </c>
      <c r="AL51" s="32">
        <f t="shared" si="22"/>
        <v>62.27076080383722</v>
      </c>
      <c r="AN51" s="46"/>
    </row>
    <row r="52" spans="1:40" ht="15.75">
      <c r="A52" t="s">
        <v>58</v>
      </c>
      <c r="B52">
        <v>2134628</v>
      </c>
      <c r="C52" t="s">
        <v>71</v>
      </c>
      <c r="D52" s="2">
        <v>800</v>
      </c>
      <c r="E52" s="1">
        <v>4917994.77</v>
      </c>
      <c r="F52" s="30">
        <f t="shared" si="23"/>
        <v>6147.4934625</v>
      </c>
      <c r="G52" s="2">
        <v>800</v>
      </c>
      <c r="H52" s="1">
        <v>4793000</v>
      </c>
      <c r="I52" s="29">
        <f t="shared" si="24"/>
        <v>5991.25</v>
      </c>
      <c r="J52" s="31">
        <f t="shared" si="25"/>
        <v>-124994.76999999955</v>
      </c>
      <c r="K52" s="32">
        <f t="shared" si="16"/>
        <v>-156.24346249999962</v>
      </c>
      <c r="L52" s="32">
        <v>4835289.9968</v>
      </c>
      <c r="M52" s="29">
        <f t="shared" si="26"/>
        <v>6044.112496</v>
      </c>
      <c r="N52" s="32">
        <f t="shared" si="17"/>
        <v>-103.38096649999989</v>
      </c>
      <c r="O52" s="47">
        <v>4886554.192416581</v>
      </c>
      <c r="P52" s="29">
        <f t="shared" si="27"/>
        <v>6108.192740520727</v>
      </c>
      <c r="Q52" s="31">
        <f>+H52</f>
        <v>4793000</v>
      </c>
      <c r="R52" s="31">
        <f t="shared" si="28"/>
        <v>-31440.577583418228</v>
      </c>
      <c r="S52" s="32">
        <f t="shared" si="18"/>
        <v>-39.300721979272566</v>
      </c>
      <c r="T52" s="48">
        <v>4992880.818651344</v>
      </c>
      <c r="U52" s="29">
        <f t="shared" si="29"/>
        <v>6241.10102331418</v>
      </c>
      <c r="V52" s="31"/>
      <c r="W52" s="31">
        <f t="shared" si="30"/>
        <v>4740401.947003077</v>
      </c>
      <c r="X52" s="31">
        <f t="shared" si="19"/>
        <v>252478.8716482669</v>
      </c>
      <c r="Y52" s="33"/>
      <c r="Z52" s="33"/>
      <c r="AA52" s="31">
        <f t="shared" si="31"/>
        <v>106326.62623476237</v>
      </c>
      <c r="AB52" s="31">
        <f t="shared" si="32"/>
        <v>74886.04865134414</v>
      </c>
      <c r="AC52" s="32">
        <f t="shared" si="20"/>
        <v>93.60756081418003</v>
      </c>
      <c r="AD52" s="48">
        <v>4909128.447574081</v>
      </c>
      <c r="AE52" s="29">
        <f t="shared" si="33"/>
        <v>6136.410559467601</v>
      </c>
      <c r="AF52" s="31">
        <f t="shared" si="34"/>
        <v>-8866.322425918654</v>
      </c>
      <c r="AG52" s="32">
        <f t="shared" si="21"/>
        <v>-11.082903032398463</v>
      </c>
      <c r="AH52" s="48">
        <v>4967811.378651344</v>
      </c>
      <c r="AI52" s="29">
        <f t="shared" si="35"/>
        <v>6209.7642233141805</v>
      </c>
      <c r="AJ52" s="31">
        <f t="shared" si="36"/>
        <v>-31440.577583418228</v>
      </c>
      <c r="AK52" s="31">
        <f t="shared" si="37"/>
        <v>49816.608651344664</v>
      </c>
      <c r="AL52" s="32">
        <f t="shared" si="22"/>
        <v>62.2707608141809</v>
      </c>
      <c r="AN52" s="46"/>
    </row>
    <row r="53" spans="1:40" ht="15.75">
      <c r="A53" t="s">
        <v>58</v>
      </c>
      <c r="B53">
        <v>2134673</v>
      </c>
      <c r="C53" t="s">
        <v>72</v>
      </c>
      <c r="D53" s="2">
        <v>756</v>
      </c>
      <c r="E53" s="1">
        <v>4884931.1475</v>
      </c>
      <c r="F53" s="19">
        <f t="shared" si="23"/>
        <v>6461.549136904762</v>
      </c>
      <c r="G53" s="2">
        <v>756</v>
      </c>
      <c r="H53" s="1">
        <v>4983000</v>
      </c>
      <c r="I53" s="31">
        <f t="shared" si="24"/>
        <v>6591.269841269841</v>
      </c>
      <c r="J53" s="31">
        <f t="shared" si="25"/>
        <v>98068.85250000004</v>
      </c>
      <c r="K53" s="32">
        <f t="shared" si="16"/>
        <v>129.72070436507875</v>
      </c>
      <c r="L53" s="32">
        <v>5007181.63662</v>
      </c>
      <c r="M53" s="31">
        <f t="shared" si="26"/>
        <v>6623.2561330952385</v>
      </c>
      <c r="N53" s="32">
        <f t="shared" si="17"/>
        <v>161.70699619047627</v>
      </c>
      <c r="O53" s="47">
        <v>4851367.826563199</v>
      </c>
      <c r="P53" s="31">
        <f t="shared" si="27"/>
        <v>6417.153209739681</v>
      </c>
      <c r="Q53" s="31">
        <f>+H53</f>
        <v>4983000</v>
      </c>
      <c r="R53" s="31">
        <f t="shared" si="28"/>
        <v>-33563.32093680091</v>
      </c>
      <c r="S53" s="32">
        <f t="shared" si="18"/>
        <v>-44.39592716508105</v>
      </c>
      <c r="T53" s="48">
        <v>4863010.97322274</v>
      </c>
      <c r="U53" s="31">
        <f t="shared" si="29"/>
        <v>6432.554197384577</v>
      </c>
      <c r="V53" s="31"/>
      <c r="W53" s="31">
        <f t="shared" si="30"/>
        <v>4928316.900045135</v>
      </c>
      <c r="X53" s="31">
        <f t="shared" si="19"/>
        <v>-65305.926822395064</v>
      </c>
      <c r="Y53" s="33"/>
      <c r="Z53" s="33"/>
      <c r="AA53" s="31">
        <f t="shared" si="31"/>
        <v>11643.146659540944</v>
      </c>
      <c r="AB53" s="31">
        <f t="shared" si="32"/>
        <v>-21920.17427725997</v>
      </c>
      <c r="AC53" s="32">
        <f t="shared" si="20"/>
        <v>-28.994939520185653</v>
      </c>
      <c r="AD53" s="48">
        <v>4873845.221513825</v>
      </c>
      <c r="AE53" s="31">
        <f t="shared" si="33"/>
        <v>6446.885213642625</v>
      </c>
      <c r="AF53" s="31">
        <f t="shared" si="34"/>
        <v>-11085.925986175425</v>
      </c>
      <c r="AG53" s="32">
        <f t="shared" si="21"/>
        <v>-14.66392326213736</v>
      </c>
      <c r="AH53" s="48">
        <v>4884931.1475</v>
      </c>
      <c r="AI53" s="31">
        <f t="shared" si="35"/>
        <v>6461.549136904762</v>
      </c>
      <c r="AJ53" s="31">
        <f t="shared" si="36"/>
        <v>-33563.32093680091</v>
      </c>
      <c r="AK53" s="31">
        <f t="shared" si="37"/>
        <v>0</v>
      </c>
      <c r="AL53" s="32">
        <f t="shared" si="22"/>
        <v>0</v>
      </c>
      <c r="AN53" s="46"/>
    </row>
    <row r="54" spans="1:40" ht="15.75">
      <c r="A54" t="s">
        <v>58</v>
      </c>
      <c r="B54">
        <v>2134687</v>
      </c>
      <c r="C54" t="s">
        <v>73</v>
      </c>
      <c r="D54" s="2">
        <v>649</v>
      </c>
      <c r="E54" s="1">
        <v>4262007.1459</v>
      </c>
      <c r="F54" s="19">
        <f t="shared" si="23"/>
        <v>6567.0372047765795</v>
      </c>
      <c r="G54" s="2">
        <v>649</v>
      </c>
      <c r="H54" s="1">
        <v>4221000</v>
      </c>
      <c r="I54" s="31">
        <f t="shared" si="24"/>
        <v>6503.852080123266</v>
      </c>
      <c r="J54" s="31">
        <f t="shared" si="25"/>
        <v>-41007.14589999989</v>
      </c>
      <c r="K54" s="32">
        <f t="shared" si="16"/>
        <v>-63.18512465331332</v>
      </c>
      <c r="L54" s="32">
        <v>4236092.997169</v>
      </c>
      <c r="M54" s="31">
        <f t="shared" si="26"/>
        <v>6527.107853881356</v>
      </c>
      <c r="N54" s="32">
        <f t="shared" si="17"/>
        <v>-39.92935089522325</v>
      </c>
      <c r="O54" s="47">
        <v>4234796.27341034</v>
      </c>
      <c r="P54" s="31">
        <f t="shared" si="27"/>
        <v>6525.109820354915</v>
      </c>
      <c r="Q54" s="31">
        <f>+H54</f>
        <v>4221000</v>
      </c>
      <c r="R54" s="31">
        <f t="shared" si="28"/>
        <v>-27210.872489660047</v>
      </c>
      <c r="S54" s="32">
        <f t="shared" si="18"/>
        <v>-41.9273844216641</v>
      </c>
      <c r="T54" s="48">
        <v>4322758.452820999</v>
      </c>
      <c r="U54" s="31">
        <f t="shared" si="29"/>
        <v>6660.644765517717</v>
      </c>
      <c r="V54" s="31"/>
      <c r="W54" s="31">
        <f t="shared" si="30"/>
        <v>4174679.0357396174</v>
      </c>
      <c r="X54" s="31">
        <f t="shared" si="19"/>
        <v>148079.4170813812</v>
      </c>
      <c r="Y54" s="33"/>
      <c r="Z54" s="33"/>
      <c r="AA54" s="31">
        <f t="shared" si="31"/>
        <v>87962.17941065878</v>
      </c>
      <c r="AB54" s="31">
        <f t="shared" si="32"/>
        <v>60751.30692099873</v>
      </c>
      <c r="AC54" s="32">
        <f t="shared" si="20"/>
        <v>93.6075607411376</v>
      </c>
      <c r="AD54" s="48">
        <v>4254279.667353365</v>
      </c>
      <c r="AE54" s="31">
        <f t="shared" si="33"/>
        <v>6555.130458171594</v>
      </c>
      <c r="AF54" s="31">
        <f t="shared" si="34"/>
        <v>-7727.478546635248</v>
      </c>
      <c r="AG54" s="32">
        <f t="shared" si="21"/>
        <v>-11.906746604985528</v>
      </c>
      <c r="AH54" s="48">
        <v>4302420.869620999</v>
      </c>
      <c r="AI54" s="31">
        <f t="shared" si="35"/>
        <v>6629.307965517719</v>
      </c>
      <c r="AJ54" s="31">
        <f t="shared" si="36"/>
        <v>-27210.872489660047</v>
      </c>
      <c r="AK54" s="31">
        <f t="shared" si="37"/>
        <v>40413.723720999435</v>
      </c>
      <c r="AL54" s="32">
        <f t="shared" si="22"/>
        <v>62.270760741139384</v>
      </c>
      <c r="AN54" s="46"/>
    </row>
    <row r="55" spans="1:40" ht="15.75">
      <c r="A55" t="s">
        <v>58</v>
      </c>
      <c r="B55">
        <v>2134809</v>
      </c>
      <c r="C55" t="s">
        <v>74</v>
      </c>
      <c r="D55" s="2">
        <v>758.5</v>
      </c>
      <c r="E55" s="1">
        <v>5362213.369</v>
      </c>
      <c r="F55" s="19">
        <f t="shared" si="23"/>
        <v>7069.49686090969</v>
      </c>
      <c r="G55" s="5">
        <v>771</v>
      </c>
      <c r="H55" s="1">
        <v>5585000</v>
      </c>
      <c r="I55" s="31">
        <f t="shared" si="24"/>
        <v>7243.839169909209</v>
      </c>
      <c r="J55" s="31">
        <f t="shared" si="25"/>
        <v>222786.63100000005</v>
      </c>
      <c r="K55" s="32">
        <f t="shared" si="16"/>
        <v>174.34230899951854</v>
      </c>
      <c r="L55" s="32">
        <v>5499522.1324575</v>
      </c>
      <c r="M55" s="31">
        <f t="shared" si="26"/>
        <v>7250.523576081082</v>
      </c>
      <c r="N55" s="32">
        <f t="shared" si="17"/>
        <v>181.02671517139152</v>
      </c>
      <c r="O55" s="47">
        <v>5326015.168193305</v>
      </c>
      <c r="P55" s="31">
        <f t="shared" si="27"/>
        <v>7021.773458395919</v>
      </c>
      <c r="Q55" s="31">
        <f>+D55*I55</f>
        <v>5494452.010376135</v>
      </c>
      <c r="R55" s="31">
        <f t="shared" si="28"/>
        <v>-36198.20080669504</v>
      </c>
      <c r="S55" s="32">
        <f t="shared" si="18"/>
        <v>-47.72340251377136</v>
      </c>
      <c r="T55" s="48">
        <v>5284165.768464999</v>
      </c>
      <c r="U55" s="31">
        <f t="shared" si="29"/>
        <v>6966.599562907052</v>
      </c>
      <c r="V55" s="31"/>
      <c r="W55" s="31">
        <f t="shared" si="30"/>
        <v>5434156.271166701</v>
      </c>
      <c r="X55" s="31">
        <f t="shared" si="19"/>
        <v>-149990.5027017016</v>
      </c>
      <c r="Y55" s="33"/>
      <c r="Z55" s="33"/>
      <c r="AA55" s="31">
        <f t="shared" si="31"/>
        <v>-41849.39972830564</v>
      </c>
      <c r="AB55" s="31">
        <f t="shared" si="32"/>
        <v>-78047.60053500067</v>
      </c>
      <c r="AC55" s="32">
        <f t="shared" si="20"/>
        <v>-102.89729800263831</v>
      </c>
      <c r="AD55" s="48">
        <v>5350730.241696055</v>
      </c>
      <c r="AE55" s="31">
        <f t="shared" si="33"/>
        <v>7054.357602763422</v>
      </c>
      <c r="AF55" s="31">
        <f t="shared" si="34"/>
        <v>-11483.1273039449</v>
      </c>
      <c r="AG55" s="32">
        <f t="shared" si="21"/>
        <v>-15.13925814626873</v>
      </c>
      <c r="AH55" s="48">
        <v>5362213.369</v>
      </c>
      <c r="AI55" s="31">
        <f t="shared" si="35"/>
        <v>7069.49686090969</v>
      </c>
      <c r="AJ55" s="31">
        <f t="shared" si="36"/>
        <v>-36198.20080669504</v>
      </c>
      <c r="AK55" s="31">
        <f t="shared" si="37"/>
        <v>0</v>
      </c>
      <c r="AL55" s="32">
        <f t="shared" si="22"/>
        <v>0</v>
      </c>
      <c r="AN55" s="46"/>
    </row>
    <row r="56" spans="1:40" ht="15.75">
      <c r="A56" t="s">
        <v>58</v>
      </c>
      <c r="B56">
        <v>2136905</v>
      </c>
      <c r="C56" t="s">
        <v>75</v>
      </c>
      <c r="D56" s="2">
        <v>908</v>
      </c>
      <c r="E56" s="1">
        <v>6335168.9888</v>
      </c>
      <c r="F56" s="19">
        <f t="shared" si="23"/>
        <v>6977.058357709251</v>
      </c>
      <c r="G56" s="2">
        <v>908</v>
      </c>
      <c r="H56" s="1">
        <v>6412000</v>
      </c>
      <c r="I56" s="31">
        <f t="shared" si="24"/>
        <v>7061.674008810573</v>
      </c>
      <c r="J56" s="31">
        <f t="shared" si="25"/>
        <v>76831.0111999996</v>
      </c>
      <c r="K56" s="32">
        <f t="shared" si="16"/>
        <v>84.61565110132142</v>
      </c>
      <c r="L56" s="32">
        <v>6379314.595742735</v>
      </c>
      <c r="M56" s="31">
        <f t="shared" si="26"/>
        <v>7025.676867558078</v>
      </c>
      <c r="N56" s="32">
        <f t="shared" si="17"/>
        <v>48.61850984882676</v>
      </c>
      <c r="O56" s="47">
        <v>6379314.595742735</v>
      </c>
      <c r="P56" s="31">
        <f t="shared" si="27"/>
        <v>7025.676867558078</v>
      </c>
      <c r="Q56" s="31">
        <f>+H56</f>
        <v>6412000</v>
      </c>
      <c r="R56" s="31">
        <f t="shared" si="28"/>
        <v>44145.60694273468</v>
      </c>
      <c r="S56" s="32">
        <f t="shared" si="18"/>
        <v>48.61850984882676</v>
      </c>
      <c r="T56" s="48">
        <v>6420164.653992522</v>
      </c>
      <c r="U56" s="31">
        <f t="shared" si="29"/>
        <v>7070.665918493966</v>
      </c>
      <c r="V56" s="31"/>
      <c r="W56" s="31">
        <f t="shared" si="30"/>
        <v>6341635.15213514</v>
      </c>
      <c r="X56" s="31">
        <f t="shared" si="19"/>
        <v>78529.50185738131</v>
      </c>
      <c r="Y56" s="33"/>
      <c r="Z56" s="33"/>
      <c r="AA56" s="31">
        <f t="shared" si="31"/>
        <v>40850.058249786496</v>
      </c>
      <c r="AB56" s="31">
        <f t="shared" si="32"/>
        <v>84995.66519252118</v>
      </c>
      <c r="AC56" s="32">
        <f t="shared" si="20"/>
        <v>93.60756078471513</v>
      </c>
      <c r="AD56" s="48">
        <v>6379314.595742735</v>
      </c>
      <c r="AE56" s="31">
        <f t="shared" si="33"/>
        <v>7025.676867558078</v>
      </c>
      <c r="AF56" s="31">
        <f t="shared" si="34"/>
        <v>44145.60694273468</v>
      </c>
      <c r="AG56" s="32">
        <f t="shared" si="21"/>
        <v>48.61850984882676</v>
      </c>
      <c r="AH56" s="48">
        <v>6391710.839592522</v>
      </c>
      <c r="AI56" s="31">
        <f t="shared" si="35"/>
        <v>7039.329118493967</v>
      </c>
      <c r="AJ56" s="31">
        <f t="shared" si="36"/>
        <v>44145.60694273468</v>
      </c>
      <c r="AK56" s="31">
        <f t="shared" si="37"/>
        <v>56541.85079252161</v>
      </c>
      <c r="AL56" s="32">
        <f t="shared" si="22"/>
        <v>62.270760784716</v>
      </c>
      <c r="AN56" s="46"/>
    </row>
    <row r="57" spans="1:40" ht="15.75">
      <c r="A57" t="s">
        <v>58</v>
      </c>
      <c r="B57">
        <v>2136906</v>
      </c>
      <c r="C57" t="s">
        <v>76</v>
      </c>
      <c r="D57" s="2">
        <v>927</v>
      </c>
      <c r="E57" s="1">
        <v>6664466.8674</v>
      </c>
      <c r="F57" s="19">
        <f t="shared" si="23"/>
        <v>7189.284646601942</v>
      </c>
      <c r="G57" s="5">
        <v>997</v>
      </c>
      <c r="H57" s="1">
        <v>7620000</v>
      </c>
      <c r="I57" s="31">
        <f t="shared" si="24"/>
        <v>7642.928786359077</v>
      </c>
      <c r="J57" s="31">
        <f t="shared" si="25"/>
        <v>955533.1326000001</v>
      </c>
      <c r="K57" s="32">
        <f t="shared" si="16"/>
        <v>453.64413975713524</v>
      </c>
      <c r="L57" s="32">
        <v>6841558.673798</v>
      </c>
      <c r="M57" s="31">
        <f t="shared" si="26"/>
        <v>7380.32219395685</v>
      </c>
      <c r="N57" s="32">
        <f t="shared" si="17"/>
        <v>191.03754735490838</v>
      </c>
      <c r="O57" s="47">
        <v>6626077.711180147</v>
      </c>
      <c r="P57" s="31">
        <f t="shared" si="27"/>
        <v>7147.872396095088</v>
      </c>
      <c r="Q57" s="31">
        <f>+D57*I57</f>
        <v>7084994.984954865</v>
      </c>
      <c r="R57" s="31">
        <f t="shared" si="28"/>
        <v>-38389.15621985309</v>
      </c>
      <c r="S57" s="32">
        <f t="shared" si="18"/>
        <v>-41.412250506853525</v>
      </c>
      <c r="T57" s="48">
        <v>6608151.877522165</v>
      </c>
      <c r="U57" s="31">
        <f t="shared" si="29"/>
        <v>7128.534927208377</v>
      </c>
      <c r="V57" s="31"/>
      <c r="W57" s="31">
        <f t="shared" si="30"/>
        <v>7007244.736321108</v>
      </c>
      <c r="X57" s="31">
        <f t="shared" si="19"/>
        <v>-399092.85879894346</v>
      </c>
      <c r="Y57" s="33"/>
      <c r="Z57" s="33"/>
      <c r="AA57" s="31">
        <f t="shared" si="31"/>
        <v>-17925.833657981828</v>
      </c>
      <c r="AB57" s="31">
        <f t="shared" si="32"/>
        <v>-56314.989877834916</v>
      </c>
      <c r="AC57" s="32">
        <f t="shared" si="20"/>
        <v>-60.7497193935651</v>
      </c>
      <c r="AD57" s="48">
        <v>6656772.148800298</v>
      </c>
      <c r="AE57" s="31">
        <f t="shared" si="33"/>
        <v>7180.983979288347</v>
      </c>
      <c r="AF57" s="31">
        <f t="shared" si="34"/>
        <v>-7694.718599702232</v>
      </c>
      <c r="AG57" s="32">
        <f t="shared" si="21"/>
        <v>-8.300667313595113</v>
      </c>
      <c r="AH57" s="48">
        <v>6664466.867400001</v>
      </c>
      <c r="AI57" s="31">
        <f t="shared" si="35"/>
        <v>7189.284646601943</v>
      </c>
      <c r="AJ57" s="31">
        <f t="shared" si="36"/>
        <v>-38389.15621985309</v>
      </c>
      <c r="AK57" s="31">
        <f t="shared" si="37"/>
        <v>0</v>
      </c>
      <c r="AL57" s="32">
        <f t="shared" si="22"/>
        <v>0</v>
      </c>
      <c r="AN57" s="46"/>
    </row>
    <row r="58" spans="1:40" ht="15.75">
      <c r="A58" t="s">
        <v>58</v>
      </c>
      <c r="B58">
        <v>2136908</v>
      </c>
      <c r="C58" t="s">
        <v>77</v>
      </c>
      <c r="D58" s="2">
        <v>1010</v>
      </c>
      <c r="E58" s="1">
        <v>6784809.5558</v>
      </c>
      <c r="F58" s="19">
        <f t="shared" si="23"/>
        <v>6717.633223564357</v>
      </c>
      <c r="G58" s="2">
        <v>1010</v>
      </c>
      <c r="H58" s="1">
        <v>6706000</v>
      </c>
      <c r="I58" s="31">
        <f t="shared" si="24"/>
        <v>6639.60396039604</v>
      </c>
      <c r="J58" s="31">
        <f t="shared" si="25"/>
        <v>-78809.5558000002</v>
      </c>
      <c r="K58" s="32">
        <f t="shared" si="16"/>
        <v>-78.0292631683169</v>
      </c>
      <c r="L58" s="32">
        <v>6748882.087366056</v>
      </c>
      <c r="M58" s="31">
        <f t="shared" si="26"/>
        <v>6682.061472639659</v>
      </c>
      <c r="N58" s="32">
        <f t="shared" si="17"/>
        <v>-35.57175092469788</v>
      </c>
      <c r="O58" s="47">
        <v>6748882.087366056</v>
      </c>
      <c r="P58" s="31">
        <f t="shared" si="27"/>
        <v>6682.061472639659</v>
      </c>
      <c r="Q58" s="31">
        <f>+H58</f>
        <v>6706000</v>
      </c>
      <c r="R58" s="31">
        <f t="shared" si="28"/>
        <v>-35927.46843394451</v>
      </c>
      <c r="S58" s="32">
        <f t="shared" si="18"/>
        <v>-35.57175092469788</v>
      </c>
      <c r="T58" s="48">
        <v>6879353.192169057</v>
      </c>
      <c r="U58" s="31">
        <f t="shared" si="29"/>
        <v>6811.240784325799</v>
      </c>
      <c r="V58" s="31"/>
      <c r="W58" s="31">
        <f t="shared" si="30"/>
        <v>6632408.8163160095</v>
      </c>
      <c r="X58" s="31">
        <f t="shared" si="19"/>
        <v>246944.3758530477</v>
      </c>
      <c r="Y58" s="33"/>
      <c r="Z58" s="33"/>
      <c r="AA58" s="31">
        <f t="shared" si="31"/>
        <v>130471.10480300151</v>
      </c>
      <c r="AB58" s="31">
        <f t="shared" si="32"/>
        <v>94543.636369057</v>
      </c>
      <c r="AC58" s="32">
        <f t="shared" si="20"/>
        <v>93.60756076144207</v>
      </c>
      <c r="AD58" s="48">
        <v>6774972.409392209</v>
      </c>
      <c r="AE58" s="31">
        <f t="shared" si="33"/>
        <v>6707.893474645752</v>
      </c>
      <c r="AF58" s="31">
        <f t="shared" si="34"/>
        <v>-9837.146407791413</v>
      </c>
      <c r="AG58" s="32">
        <f t="shared" si="21"/>
        <v>-9.739748918605073</v>
      </c>
      <c r="AH58" s="48">
        <v>6847702</v>
      </c>
      <c r="AI58" s="31">
        <f t="shared" si="35"/>
        <v>6779.90297029703</v>
      </c>
      <c r="AJ58" s="31">
        <f t="shared" si="36"/>
        <v>-35927.46843394451</v>
      </c>
      <c r="AK58" s="31">
        <f t="shared" si="37"/>
        <v>62892.444199999794</v>
      </c>
      <c r="AL58" s="32">
        <f t="shared" si="22"/>
        <v>62.26974673267341</v>
      </c>
      <c r="AN58" s="46"/>
    </row>
    <row r="59" spans="1:40" ht="15.75">
      <c r="A59" t="s">
        <v>78</v>
      </c>
      <c r="B59">
        <v>2136907</v>
      </c>
      <c r="C59" t="s">
        <v>79</v>
      </c>
      <c r="D59" s="2">
        <v>733</v>
      </c>
      <c r="E59" s="1">
        <v>4171134.3255</v>
      </c>
      <c r="F59" s="19">
        <f t="shared" si="23"/>
        <v>5690.4970334242835</v>
      </c>
      <c r="G59" s="2">
        <v>733</v>
      </c>
      <c r="H59" s="1">
        <v>4217000</v>
      </c>
      <c r="I59" s="31">
        <f t="shared" si="24"/>
        <v>5753.069577080491</v>
      </c>
      <c r="J59" s="31">
        <f t="shared" si="25"/>
        <v>45865.6745000002</v>
      </c>
      <c r="K59" s="32">
        <f t="shared" si="16"/>
        <v>62.57254365620793</v>
      </c>
      <c r="L59" s="32">
        <v>4300563.936217673</v>
      </c>
      <c r="M59" s="31">
        <f t="shared" si="26"/>
        <v>5867.072218577999</v>
      </c>
      <c r="N59" s="32">
        <f t="shared" si="17"/>
        <v>176.5751851537152</v>
      </c>
      <c r="O59" s="47">
        <v>4300563.936217673</v>
      </c>
      <c r="P59" s="31">
        <f t="shared" si="27"/>
        <v>5867.072218577999</v>
      </c>
      <c r="Q59" s="31">
        <f>+H59</f>
        <v>4217000</v>
      </c>
      <c r="R59" s="31">
        <f t="shared" si="28"/>
        <v>129429.61071767332</v>
      </c>
      <c r="S59" s="32">
        <f t="shared" si="18"/>
        <v>176.5751851537152</v>
      </c>
      <c r="T59" s="48">
        <v>4239748.66756337</v>
      </c>
      <c r="U59" s="31">
        <f t="shared" si="29"/>
        <v>5784.104594220151</v>
      </c>
      <c r="V59" s="31"/>
      <c r="W59" s="31">
        <f t="shared" si="30"/>
        <v>4170722.931465048</v>
      </c>
      <c r="X59" s="31">
        <f t="shared" si="19"/>
        <v>69025.73609832255</v>
      </c>
      <c r="Y59" s="33"/>
      <c r="Z59" s="33"/>
      <c r="AA59" s="31">
        <f t="shared" si="31"/>
        <v>-60815.268654302694</v>
      </c>
      <c r="AB59" s="31">
        <f t="shared" si="32"/>
        <v>68614.34206337063</v>
      </c>
      <c r="AC59" s="32">
        <f t="shared" si="20"/>
        <v>93.60756079586736</v>
      </c>
      <c r="AD59" s="48">
        <v>4300562</v>
      </c>
      <c r="AE59" s="31">
        <f t="shared" si="33"/>
        <v>5867.069577080491</v>
      </c>
      <c r="AF59" s="31">
        <f t="shared" si="34"/>
        <v>129427.6745000002</v>
      </c>
      <c r="AG59" s="32">
        <f t="shared" si="21"/>
        <v>176.57254365620793</v>
      </c>
      <c r="AH59" s="48">
        <v>4216777</v>
      </c>
      <c r="AI59" s="31">
        <f t="shared" si="35"/>
        <v>5752.765347885403</v>
      </c>
      <c r="AJ59" s="31">
        <f t="shared" si="36"/>
        <v>129429.61071767332</v>
      </c>
      <c r="AK59" s="31">
        <f t="shared" si="37"/>
        <v>45642.6745000002</v>
      </c>
      <c r="AL59" s="32">
        <f t="shared" si="22"/>
        <v>62.26831446111919</v>
      </c>
      <c r="AN59" s="46"/>
    </row>
    <row r="60" spans="3:38" s="12" customFormat="1" ht="15.75">
      <c r="C60" s="12" t="s">
        <v>80</v>
      </c>
      <c r="D60" s="3">
        <f>SUM(D7:D59)</f>
        <v>18758.083333333336</v>
      </c>
      <c r="E60" s="4">
        <f>SUM(E7:E59)</f>
        <v>111406345.28880002</v>
      </c>
      <c r="F60" s="20"/>
      <c r="G60" s="13">
        <f>SUM(G7:G59)</f>
        <v>19125</v>
      </c>
      <c r="H60" s="14">
        <f>SUM(H7:H59)</f>
        <v>115233000</v>
      </c>
      <c r="I60" s="4"/>
      <c r="J60" s="4">
        <f>SUM(J7:J59)</f>
        <v>3826654.7112000007</v>
      </c>
      <c r="K60" s="21"/>
      <c r="L60" s="21">
        <f>SUM(L7:L59)</f>
        <v>113357643.39327374</v>
      </c>
      <c r="M60" s="4"/>
      <c r="N60" s="21"/>
      <c r="O60" s="4">
        <f>SUM(O7:O59)</f>
        <v>112160345.10074195</v>
      </c>
      <c r="P60" s="4"/>
      <c r="Q60" s="4">
        <f>SUM(Q7:Q59)</f>
        <v>113019614.49149077</v>
      </c>
      <c r="R60" s="4">
        <f>SUM(R7:R59)</f>
        <v>753999.8119419547</v>
      </c>
      <c r="S60" s="21"/>
      <c r="T60" s="4">
        <f>SUM(T7:T59)</f>
        <v>112160344.82357295</v>
      </c>
      <c r="U60" s="4"/>
      <c r="V60" s="4"/>
      <c r="W60" s="4">
        <f>SUM(W7:W59)</f>
        <v>111779344.99999997</v>
      </c>
      <c r="X60" s="4">
        <f>SUM(X7:X59)+1</f>
        <v>381000.82357297407</v>
      </c>
      <c r="AA60" s="4">
        <f>O60-W60</f>
        <v>381000.10074198246</v>
      </c>
      <c r="AB60" s="4">
        <f>SUM(AB7:AB59)</f>
        <v>753999.534772956</v>
      </c>
      <c r="AC60" s="21"/>
      <c r="AD60" s="4">
        <f>SUM(AD7:AD59)</f>
        <v>112160345.05743232</v>
      </c>
      <c r="AE60" s="4"/>
      <c r="AF60" s="4">
        <f>SUM(AF7:AF59)</f>
        <v>753999.7686323441</v>
      </c>
      <c r="AG60" s="21"/>
      <c r="AH60" s="4">
        <f>SUM(AH7:AH59)</f>
        <v>112160345.03400515</v>
      </c>
      <c r="AI60" s="4"/>
      <c r="AJ60" s="4">
        <f>SUM(AJ7:AJ59)</f>
        <v>753999.8119419547</v>
      </c>
      <c r="AK60" s="4">
        <f>SUM(AK7:AK59)</f>
        <v>753999.74520514</v>
      </c>
      <c r="AL60" s="24"/>
    </row>
    <row r="61" spans="4:38" s="12" customFormat="1" ht="15.75">
      <c r="D61" s="3"/>
      <c r="E61" s="4"/>
      <c r="F61" s="20"/>
      <c r="G61" s="3"/>
      <c r="H61" s="4"/>
      <c r="I61" s="4"/>
      <c r="J61" s="4"/>
      <c r="K61" s="21"/>
      <c r="L61" s="21"/>
      <c r="M61" s="4"/>
      <c r="N61" s="21"/>
      <c r="O61" s="4"/>
      <c r="P61" s="4"/>
      <c r="Q61" s="4"/>
      <c r="R61" s="4"/>
      <c r="S61" s="21"/>
      <c r="W61" s="4"/>
      <c r="AA61" s="4"/>
      <c r="AB61" s="4"/>
      <c r="AC61" s="21"/>
      <c r="AD61" s="4"/>
      <c r="AE61" s="4"/>
      <c r="AF61" s="4"/>
      <c r="AG61" s="21"/>
      <c r="AH61" s="4"/>
      <c r="AI61" s="4"/>
      <c r="AJ61" s="4"/>
      <c r="AL61" s="24"/>
    </row>
    <row r="62" spans="3:38" s="12" customFormat="1" ht="15.75" hidden="1">
      <c r="C62" s="12" t="s">
        <v>81</v>
      </c>
      <c r="D62" s="3"/>
      <c r="E62" s="4"/>
      <c r="F62" s="20"/>
      <c r="G62" s="3"/>
      <c r="H62" s="4"/>
      <c r="I62" s="4"/>
      <c r="J62" s="4"/>
      <c r="K62" s="21"/>
      <c r="L62" s="21"/>
      <c r="M62" s="4"/>
      <c r="N62" s="21"/>
      <c r="O62" s="4"/>
      <c r="P62" s="4"/>
      <c r="Q62" s="16">
        <f>+Q60-E60-SUM(AU1:AU4)</f>
        <v>127269.20269075036</v>
      </c>
      <c r="R62" s="16"/>
      <c r="S62" s="23"/>
      <c r="W62" s="4"/>
      <c r="AA62" s="4"/>
      <c r="AB62" s="4"/>
      <c r="AC62" s="21"/>
      <c r="AD62" s="4"/>
      <c r="AE62" s="4"/>
      <c r="AF62" s="4"/>
      <c r="AG62" s="21"/>
      <c r="AH62" s="4"/>
      <c r="AI62" s="4"/>
      <c r="AJ62" s="4"/>
      <c r="AL62" s="24"/>
    </row>
    <row r="63" spans="3:38" s="12" customFormat="1" ht="15.75" hidden="1">
      <c r="C63" s="12" t="s">
        <v>82</v>
      </c>
      <c r="D63" s="3">
        <v>10153</v>
      </c>
      <c r="E63" s="4"/>
      <c r="F63" s="20"/>
      <c r="G63" s="3">
        <v>10153</v>
      </c>
      <c r="H63" s="4"/>
      <c r="I63" s="4"/>
      <c r="J63" s="4"/>
      <c r="K63" s="21"/>
      <c r="L63" s="21"/>
      <c r="M63" s="4"/>
      <c r="N63" s="21"/>
      <c r="S63" s="24"/>
      <c r="AC63" s="24"/>
      <c r="AG63" s="24"/>
      <c r="AH63" s="4"/>
      <c r="AI63" s="4"/>
      <c r="AL63" s="24"/>
    </row>
    <row r="64" spans="3:38" s="12" customFormat="1" ht="15.75" hidden="1">
      <c r="C64" s="12" t="s">
        <v>83</v>
      </c>
      <c r="D64" s="3">
        <v>8433</v>
      </c>
      <c r="E64" s="4"/>
      <c r="F64" s="20"/>
      <c r="G64" s="3">
        <v>8433</v>
      </c>
      <c r="H64" s="4"/>
      <c r="I64" s="4"/>
      <c r="J64" s="4"/>
      <c r="K64" s="21"/>
      <c r="L64" s="21"/>
      <c r="M64" s="4"/>
      <c r="N64" s="21"/>
      <c r="S64" s="24"/>
      <c r="AC64" s="24"/>
      <c r="AG64" s="24"/>
      <c r="AH64" s="4"/>
      <c r="AI64" s="4"/>
      <c r="AL64" s="24"/>
    </row>
    <row r="65" spans="3:38" s="12" customFormat="1" ht="15.75" hidden="1">
      <c r="C65" s="12" t="s">
        <v>80</v>
      </c>
      <c r="D65" s="3">
        <f>SUM(D63:D64)</f>
        <v>18586</v>
      </c>
      <c r="E65" s="4"/>
      <c r="F65" s="20"/>
      <c r="G65" s="3">
        <f>SUM(G63:G64)</f>
        <v>18586</v>
      </c>
      <c r="H65" s="4"/>
      <c r="I65" s="4"/>
      <c r="J65" s="4"/>
      <c r="K65" s="21"/>
      <c r="L65" s="21"/>
      <c r="M65" s="4"/>
      <c r="N65" s="21"/>
      <c r="S65" s="24"/>
      <c r="AC65" s="24"/>
      <c r="AG65" s="24"/>
      <c r="AH65" s="4"/>
      <c r="AI65" s="4"/>
      <c r="AL65" s="24"/>
    </row>
    <row r="66" spans="4:38" s="12" customFormat="1" ht="15.75" hidden="1">
      <c r="D66" s="3"/>
      <c r="E66" s="4"/>
      <c r="F66" s="20"/>
      <c r="G66" s="3"/>
      <c r="H66" s="4"/>
      <c r="I66" s="4"/>
      <c r="J66" s="4"/>
      <c r="K66" s="21"/>
      <c r="L66" s="21"/>
      <c r="M66" s="4"/>
      <c r="N66" s="21"/>
      <c r="S66" s="24"/>
      <c r="AC66" s="24"/>
      <c r="AG66" s="24"/>
      <c r="AH66" s="4"/>
      <c r="AI66" s="4"/>
      <c r="AL66" s="24"/>
    </row>
    <row r="67" spans="3:38" s="12" customFormat="1" ht="15.75" hidden="1">
      <c r="C67" s="12" t="s">
        <v>84</v>
      </c>
      <c r="D67" s="3">
        <f>D60-D65</f>
        <v>172.08333333333576</v>
      </c>
      <c r="E67" s="4"/>
      <c r="F67" s="20"/>
      <c r="G67" s="3">
        <f>G60-G65</f>
        <v>539</v>
      </c>
      <c r="H67" s="4"/>
      <c r="I67" s="4"/>
      <c r="J67" s="4"/>
      <c r="K67" s="21"/>
      <c r="L67" s="21"/>
      <c r="M67" s="4"/>
      <c r="N67" s="21"/>
      <c r="S67" s="24"/>
      <c r="AC67" s="24"/>
      <c r="AG67" s="24"/>
      <c r="AH67" s="4"/>
      <c r="AI67" s="4"/>
      <c r="AL67" s="24"/>
    </row>
    <row r="68" spans="4:38" s="12" customFormat="1" ht="15.75" hidden="1">
      <c r="D68" s="3"/>
      <c r="E68" s="4"/>
      <c r="F68" s="21"/>
      <c r="G68" s="3"/>
      <c r="H68" s="4"/>
      <c r="I68" s="4"/>
      <c r="J68" s="4"/>
      <c r="K68" s="21"/>
      <c r="L68" s="21"/>
      <c r="M68" s="4"/>
      <c r="N68" s="21"/>
      <c r="S68" s="24"/>
      <c r="AC68" s="24"/>
      <c r="AG68" s="24"/>
      <c r="AH68" s="4"/>
      <c r="AI68" s="4"/>
      <c r="AL68" s="24"/>
    </row>
    <row r="69" spans="3:38" s="12" customFormat="1" ht="15.75">
      <c r="C69" s="12" t="s">
        <v>85</v>
      </c>
      <c r="D69" s="3"/>
      <c r="E69" s="10">
        <v>2132139</v>
      </c>
      <c r="F69" s="21"/>
      <c r="G69" s="3"/>
      <c r="H69" s="4"/>
      <c r="I69" s="4"/>
      <c r="J69" s="4"/>
      <c r="K69" s="21"/>
      <c r="L69" s="21"/>
      <c r="M69" s="14"/>
      <c r="N69" s="43"/>
      <c r="O69" s="10">
        <v>2621345</v>
      </c>
      <c r="S69" s="24"/>
      <c r="T69" s="50">
        <v>1130240</v>
      </c>
      <c r="U69" s="3"/>
      <c r="V69" s="3"/>
      <c r="W69" s="3"/>
      <c r="X69" s="3"/>
      <c r="Y69" s="3"/>
      <c r="Z69" s="3"/>
      <c r="AA69" s="3"/>
      <c r="AB69" s="3"/>
      <c r="AC69" s="26"/>
      <c r="AD69" s="3">
        <v>2480485</v>
      </c>
      <c r="AG69" s="24"/>
      <c r="AH69" s="11">
        <v>1718061</v>
      </c>
      <c r="AI69" s="4"/>
      <c r="AJ69" s="10">
        <v>1790326</v>
      </c>
      <c r="AL69" s="24"/>
    </row>
    <row r="70" spans="3:38" s="12" customFormat="1" ht="15.75">
      <c r="C70" s="12" t="s">
        <v>111</v>
      </c>
      <c r="D70" s="3"/>
      <c r="E70" s="10"/>
      <c r="F70" s="21"/>
      <c r="G70" s="3"/>
      <c r="H70" s="4"/>
      <c r="I70" s="4"/>
      <c r="J70" s="4"/>
      <c r="K70" s="21"/>
      <c r="L70" s="21">
        <v>3368624</v>
      </c>
      <c r="M70" s="14"/>
      <c r="N70" s="43"/>
      <c r="O70" s="10"/>
      <c r="S70" s="24"/>
      <c r="T70" s="3"/>
      <c r="U70" s="3"/>
      <c r="V70" s="3"/>
      <c r="W70" s="3"/>
      <c r="X70" s="3"/>
      <c r="Y70" s="3"/>
      <c r="Z70" s="3"/>
      <c r="AA70" s="3"/>
      <c r="AB70" s="3"/>
      <c r="AC70" s="26"/>
      <c r="AD70" s="3"/>
      <c r="AG70" s="24"/>
      <c r="AH70" s="11"/>
      <c r="AI70" s="4"/>
      <c r="AJ70" s="10"/>
      <c r="AL70" s="24"/>
    </row>
    <row r="71" spans="3:38" s="12" customFormat="1" ht="15.75">
      <c r="C71" s="12" t="s">
        <v>86</v>
      </c>
      <c r="D71" s="3"/>
      <c r="E71" s="4"/>
      <c r="F71" s="21"/>
      <c r="G71" s="3"/>
      <c r="H71" s="4"/>
      <c r="I71" s="4"/>
      <c r="J71" s="4"/>
      <c r="K71" s="21"/>
      <c r="L71" s="21"/>
      <c r="M71" s="14"/>
      <c r="N71" s="43"/>
      <c r="S71" s="24"/>
      <c r="T71" s="3"/>
      <c r="U71" s="3"/>
      <c r="V71" s="3"/>
      <c r="W71" s="3"/>
      <c r="X71" s="3"/>
      <c r="Y71" s="3"/>
      <c r="Z71" s="3"/>
      <c r="AA71" s="3"/>
      <c r="AB71" s="3"/>
      <c r="AC71" s="26"/>
      <c r="AD71" s="3">
        <v>-309157</v>
      </c>
      <c r="AG71" s="24"/>
      <c r="AH71" s="4"/>
      <c r="AI71" s="4"/>
      <c r="AL71" s="24"/>
    </row>
    <row r="72" spans="3:38" s="12" customFormat="1" ht="15.75">
      <c r="C72" s="12" t="s">
        <v>87</v>
      </c>
      <c r="D72" s="3"/>
      <c r="E72" s="4"/>
      <c r="F72" s="21"/>
      <c r="G72" s="3"/>
      <c r="H72" s="4">
        <f>+H60-L60</f>
        <v>1875356.606726259</v>
      </c>
      <c r="I72" s="4"/>
      <c r="J72" s="4"/>
      <c r="K72" s="21"/>
      <c r="L72" s="21">
        <f>+L60-112160000</f>
        <v>1197643.393273741</v>
      </c>
      <c r="M72" s="14"/>
      <c r="N72" s="43"/>
      <c r="S72" s="24"/>
      <c r="AC72" s="24"/>
      <c r="AG72" s="24"/>
      <c r="AH72" s="4"/>
      <c r="AI72" s="4"/>
      <c r="AL72" s="24"/>
    </row>
    <row r="73" spans="6:38" ht="15" hidden="1">
      <c r="F73" s="22"/>
      <c r="K73" s="22"/>
      <c r="L73" s="22"/>
      <c r="N73" s="37"/>
      <c r="S73" s="25"/>
      <c r="AC73" s="25"/>
      <c r="AG73" s="25"/>
      <c r="AL73" s="25"/>
    </row>
    <row r="74" spans="6:38" ht="15">
      <c r="F74" s="22"/>
      <c r="K74" s="22"/>
      <c r="L74" s="22"/>
      <c r="N74" s="37"/>
      <c r="S74" s="25"/>
      <c r="AC74" s="25"/>
      <c r="AG74" s="25"/>
      <c r="AI74" s="31"/>
      <c r="AL74" s="44"/>
    </row>
    <row r="75" spans="3:38" ht="15.75">
      <c r="C75" s="12" t="s">
        <v>95</v>
      </c>
      <c r="F75" s="22"/>
      <c r="I75" s="31"/>
      <c r="J75" s="34"/>
      <c r="K75" s="39">
        <v>37</v>
      </c>
      <c r="L75" s="32"/>
      <c r="N75" s="35">
        <v>20</v>
      </c>
      <c r="O75" s="33"/>
      <c r="P75" s="33"/>
      <c r="Q75" s="36"/>
      <c r="R75" s="36"/>
      <c r="S75" s="39">
        <v>20</v>
      </c>
      <c r="T75" s="33"/>
      <c r="U75" s="33"/>
      <c r="V75" s="36"/>
      <c r="W75" s="36"/>
      <c r="X75" s="36"/>
      <c r="Y75" s="36"/>
      <c r="Z75" s="36"/>
      <c r="AA75" s="36"/>
      <c r="AB75" s="36"/>
      <c r="AC75" s="39">
        <v>22</v>
      </c>
      <c r="AD75" s="33"/>
      <c r="AE75" s="33"/>
      <c r="AF75" s="36"/>
      <c r="AG75" s="39">
        <v>24</v>
      </c>
      <c r="AH75" s="31"/>
      <c r="AI75" s="31"/>
      <c r="AJ75" s="33"/>
      <c r="AK75" s="33"/>
      <c r="AL75" s="39">
        <v>22</v>
      </c>
    </row>
    <row r="76" spans="3:38" ht="15.75">
      <c r="C76" s="12" t="s">
        <v>96</v>
      </c>
      <c r="F76" s="22"/>
      <c r="I76" s="31"/>
      <c r="J76" s="34"/>
      <c r="K76" s="39">
        <v>4</v>
      </c>
      <c r="L76" s="32"/>
      <c r="N76" s="35">
        <v>21</v>
      </c>
      <c r="O76" s="33"/>
      <c r="P76" s="33"/>
      <c r="Q76" s="36"/>
      <c r="R76" s="36"/>
      <c r="S76" s="39">
        <v>21</v>
      </c>
      <c r="T76" s="33"/>
      <c r="U76" s="33"/>
      <c r="V76" s="36"/>
      <c r="W76" s="36"/>
      <c r="X76" s="36"/>
      <c r="Y76" s="36"/>
      <c r="Z76" s="36"/>
      <c r="AA76" s="36"/>
      <c r="AB76" s="36"/>
      <c r="AC76" s="39">
        <v>19</v>
      </c>
      <c r="AD76" s="33"/>
      <c r="AE76" s="33"/>
      <c r="AF76" s="36"/>
      <c r="AG76" s="39">
        <v>17</v>
      </c>
      <c r="AH76" s="31"/>
      <c r="AI76" s="31"/>
      <c r="AJ76" s="33"/>
      <c r="AK76" s="33"/>
      <c r="AL76" s="39">
        <v>0</v>
      </c>
    </row>
    <row r="77" spans="6:38" ht="15">
      <c r="F77" s="22"/>
      <c r="I77" s="31"/>
      <c r="J77" s="34"/>
      <c r="K77" s="32"/>
      <c r="L77" s="32"/>
      <c r="N77" s="37"/>
      <c r="O77" s="33"/>
      <c r="P77" s="33"/>
      <c r="Q77" s="36"/>
      <c r="R77" s="36"/>
      <c r="S77" s="44"/>
      <c r="T77" s="33"/>
      <c r="U77" s="33"/>
      <c r="V77" s="36"/>
      <c r="W77" s="36"/>
      <c r="X77" s="36"/>
      <c r="Y77" s="36"/>
      <c r="Z77" s="36"/>
      <c r="AA77" s="36"/>
      <c r="AB77" s="36"/>
      <c r="AC77" s="44"/>
      <c r="AD77" s="33"/>
      <c r="AE77" s="33"/>
      <c r="AF77" s="36"/>
      <c r="AG77" s="44"/>
      <c r="AH77" s="31"/>
      <c r="AI77" s="31"/>
      <c r="AJ77" s="33"/>
      <c r="AK77" s="33"/>
      <c r="AL77" s="44"/>
    </row>
    <row r="78" spans="3:38" ht="15.75">
      <c r="C78" s="12" t="s">
        <v>97</v>
      </c>
      <c r="F78" s="22"/>
      <c r="I78" s="31"/>
      <c r="J78" s="34"/>
      <c r="K78" s="39">
        <v>6</v>
      </c>
      <c r="L78" s="32"/>
      <c r="N78" s="35">
        <v>1</v>
      </c>
      <c r="O78" s="33"/>
      <c r="P78" s="33"/>
      <c r="Q78" s="36"/>
      <c r="R78" s="36"/>
      <c r="S78" s="44">
        <v>1</v>
      </c>
      <c r="T78" s="33"/>
      <c r="U78" s="33"/>
      <c r="V78" s="36"/>
      <c r="W78" s="36"/>
      <c r="X78" s="36"/>
      <c r="Y78" s="36"/>
      <c r="Z78" s="36"/>
      <c r="AA78" s="36"/>
      <c r="AB78" s="36"/>
      <c r="AC78" s="44">
        <v>7</v>
      </c>
      <c r="AD78" s="33"/>
      <c r="AE78" s="33"/>
      <c r="AF78" s="36"/>
      <c r="AG78" s="44">
        <v>1</v>
      </c>
      <c r="AH78" s="31"/>
      <c r="AI78" s="31"/>
      <c r="AJ78" s="33"/>
      <c r="AK78" s="33"/>
      <c r="AL78" s="44">
        <v>7</v>
      </c>
    </row>
    <row r="79" spans="3:38" ht="15.75">
      <c r="C79" s="12" t="s">
        <v>98</v>
      </c>
      <c r="F79" s="22"/>
      <c r="I79" s="31"/>
      <c r="J79" s="34"/>
      <c r="K79" s="39">
        <v>5</v>
      </c>
      <c r="L79" s="32"/>
      <c r="N79" s="35">
        <v>10</v>
      </c>
      <c r="O79" s="33"/>
      <c r="P79" s="33"/>
      <c r="Q79" s="36"/>
      <c r="R79" s="36"/>
      <c r="S79" s="44">
        <v>10</v>
      </c>
      <c r="T79" s="33"/>
      <c r="U79" s="33"/>
      <c r="V79" s="36"/>
      <c r="W79" s="36"/>
      <c r="X79" s="36"/>
      <c r="Y79" s="36"/>
      <c r="Z79" s="36"/>
      <c r="AA79" s="36"/>
      <c r="AB79" s="36"/>
      <c r="AC79" s="44">
        <v>4</v>
      </c>
      <c r="AD79" s="33"/>
      <c r="AE79" s="33"/>
      <c r="AF79" s="36"/>
      <c r="AG79" s="44">
        <v>10</v>
      </c>
      <c r="AH79" s="31"/>
      <c r="AI79" s="31"/>
      <c r="AJ79" s="33"/>
      <c r="AK79" s="33"/>
      <c r="AL79" s="44">
        <v>0</v>
      </c>
    </row>
    <row r="80" spans="3:38" ht="15.75">
      <c r="C80" s="12"/>
      <c r="F80" s="22"/>
      <c r="I80" s="31"/>
      <c r="J80" s="34"/>
      <c r="K80" s="32"/>
      <c r="L80" s="32"/>
      <c r="N80" s="37"/>
      <c r="O80" s="33"/>
      <c r="P80" s="33"/>
      <c r="Q80" s="36"/>
      <c r="R80" s="36"/>
      <c r="S80" s="44"/>
      <c r="T80" s="33"/>
      <c r="U80" s="33"/>
      <c r="V80" s="36"/>
      <c r="W80" s="36"/>
      <c r="X80" s="36"/>
      <c r="Y80" s="36"/>
      <c r="Z80" s="36"/>
      <c r="AA80" s="36"/>
      <c r="AB80" s="36"/>
      <c r="AC80" s="44"/>
      <c r="AD80" s="33"/>
      <c r="AE80" s="33"/>
      <c r="AF80" s="36"/>
      <c r="AG80" s="44"/>
      <c r="AH80" s="31"/>
      <c r="AI80" s="31"/>
      <c r="AJ80" s="33"/>
      <c r="AK80" s="33"/>
      <c r="AL80" s="44"/>
    </row>
    <row r="81" spans="3:38" ht="15.75">
      <c r="C81" s="12" t="s">
        <v>90</v>
      </c>
      <c r="F81" s="22">
        <f>F19</f>
        <v>6990.812448818898</v>
      </c>
      <c r="I81" s="38">
        <f>I19</f>
        <v>7094.488188976378</v>
      </c>
      <c r="J81" s="34"/>
      <c r="K81" s="39"/>
      <c r="L81" s="32"/>
      <c r="M81" s="34">
        <f>M19</f>
        <v>7099.727734763778</v>
      </c>
      <c r="N81" s="37"/>
      <c r="O81" s="33"/>
      <c r="P81" s="31">
        <f>P19</f>
        <v>6949.013186811721</v>
      </c>
      <c r="Q81" s="36"/>
      <c r="R81" s="36"/>
      <c r="S81" s="44"/>
      <c r="T81" s="33"/>
      <c r="U81" s="31">
        <f>U19</f>
        <v>6901.760257362204</v>
      </c>
      <c r="V81" s="36"/>
      <c r="W81" s="36"/>
      <c r="X81" s="36"/>
      <c r="Y81" s="36"/>
      <c r="Z81" s="36"/>
      <c r="AA81" s="36"/>
      <c r="AB81" s="36"/>
      <c r="AC81" s="44"/>
      <c r="AD81" s="33"/>
      <c r="AE81" s="31">
        <f>AE19</f>
        <v>6977.2130474396745</v>
      </c>
      <c r="AF81" s="36"/>
      <c r="AG81" s="44"/>
      <c r="AH81" s="31"/>
      <c r="AI81" s="31">
        <f>AI19</f>
        <v>6990.812448818898</v>
      </c>
      <c r="AJ81" s="36"/>
      <c r="AK81" s="36"/>
      <c r="AL81" s="44"/>
    </row>
    <row r="82" spans="3:38" ht="15.75">
      <c r="C82" s="12" t="s">
        <v>89</v>
      </c>
      <c r="F82" s="22">
        <f>F41</f>
        <v>4536.841130243903</v>
      </c>
      <c r="I82" s="38">
        <f>I41</f>
        <v>4600</v>
      </c>
      <c r="J82" s="34"/>
      <c r="K82" s="32"/>
      <c r="L82" s="32"/>
      <c r="M82" s="34">
        <f>M36</f>
        <v>4789.063556325359</v>
      </c>
      <c r="N82" s="37"/>
      <c r="O82" s="33"/>
      <c r="P82" s="31">
        <v>4640</v>
      </c>
      <c r="Q82" s="36"/>
      <c r="R82" s="36"/>
      <c r="S82" s="44"/>
      <c r="T82" s="33"/>
      <c r="U82" s="31">
        <f>U41</f>
        <v>4630.4486909985935</v>
      </c>
      <c r="V82" s="36"/>
      <c r="W82" s="36"/>
      <c r="X82" s="36"/>
      <c r="Y82" s="36"/>
      <c r="Z82" s="36"/>
      <c r="AA82" s="36"/>
      <c r="AB82" s="36"/>
      <c r="AC82" s="44"/>
      <c r="AD82" s="33"/>
      <c r="AE82" s="31">
        <v>4651</v>
      </c>
      <c r="AF82" s="36"/>
      <c r="AG82" s="44"/>
      <c r="AH82" s="31"/>
      <c r="AI82" s="31">
        <f>AI41</f>
        <v>4599.111890998593</v>
      </c>
      <c r="AJ82" s="36"/>
      <c r="AK82" s="36"/>
      <c r="AL82" s="44"/>
    </row>
    <row r="83" spans="3:38" ht="15.75">
      <c r="C83" s="12" t="s">
        <v>91</v>
      </c>
      <c r="F83" s="22">
        <f>F81-F82</f>
        <v>2453.971318574995</v>
      </c>
      <c r="I83" s="38">
        <f>+I81-I82</f>
        <v>2494.4881889763783</v>
      </c>
      <c r="J83" s="34"/>
      <c r="K83" s="32"/>
      <c r="L83" s="32"/>
      <c r="M83" s="40">
        <f>+M81-M82</f>
        <v>2310.664178438419</v>
      </c>
      <c r="N83" s="37"/>
      <c r="O83" s="33"/>
      <c r="P83" s="38">
        <f>+P81-P82</f>
        <v>2309.0131868117214</v>
      </c>
      <c r="Q83" s="36"/>
      <c r="R83" s="36"/>
      <c r="S83" s="44"/>
      <c r="T83" s="33"/>
      <c r="U83" s="38">
        <f>+U81-U82</f>
        <v>2271.311566363611</v>
      </c>
      <c r="V83" s="36"/>
      <c r="W83" s="36"/>
      <c r="X83" s="36"/>
      <c r="Y83" s="36"/>
      <c r="Z83" s="36"/>
      <c r="AA83" s="36"/>
      <c r="AB83" s="36"/>
      <c r="AC83" s="44"/>
      <c r="AD83" s="33"/>
      <c r="AE83" s="38">
        <f>+AE81-AE82</f>
        <v>2326.2130474396745</v>
      </c>
      <c r="AF83" s="36"/>
      <c r="AG83" s="44"/>
      <c r="AH83" s="31"/>
      <c r="AI83" s="38">
        <f>+AI81-AI82</f>
        <v>2391.700557820305</v>
      </c>
      <c r="AJ83" s="36"/>
      <c r="AK83" s="36"/>
      <c r="AL83" s="44"/>
    </row>
    <row r="84" spans="3:38" ht="15.75">
      <c r="C84" s="12"/>
      <c r="F84" s="22"/>
      <c r="I84" s="38"/>
      <c r="J84" s="34"/>
      <c r="K84" s="32"/>
      <c r="L84" s="32"/>
      <c r="N84" s="37"/>
      <c r="O84" s="33"/>
      <c r="P84" s="33"/>
      <c r="Q84" s="36"/>
      <c r="R84" s="36"/>
      <c r="S84" s="44"/>
      <c r="T84" s="33"/>
      <c r="U84" s="33"/>
      <c r="V84" s="36"/>
      <c r="W84" s="36"/>
      <c r="X84" s="36"/>
      <c r="Y84" s="36"/>
      <c r="Z84" s="36"/>
      <c r="AA84" s="36"/>
      <c r="AB84" s="36"/>
      <c r="AC84" s="44"/>
      <c r="AD84" s="33"/>
      <c r="AE84" s="33"/>
      <c r="AF84" s="36"/>
      <c r="AG84" s="44"/>
      <c r="AH84" s="31"/>
      <c r="AI84" s="31"/>
      <c r="AJ84" s="36"/>
      <c r="AK84" s="36"/>
      <c r="AL84" s="44"/>
    </row>
    <row r="85" spans="3:38" ht="15.75">
      <c r="C85" s="12" t="s">
        <v>93</v>
      </c>
      <c r="F85" s="22">
        <f>F50</f>
        <v>8802.938655780346</v>
      </c>
      <c r="I85" s="31">
        <f>I50</f>
        <v>8919.354838709678</v>
      </c>
      <c r="J85" s="34"/>
      <c r="K85" s="32"/>
      <c r="L85" s="32"/>
      <c r="M85" s="34">
        <f>M50</f>
        <v>8998.015214057803</v>
      </c>
      <c r="N85" s="37"/>
      <c r="O85" s="33"/>
      <c r="P85" s="31">
        <f>P50</f>
        <v>8741.813420794108</v>
      </c>
      <c r="Q85" s="36"/>
      <c r="R85" s="36"/>
      <c r="S85" s="44"/>
      <c r="T85" s="33"/>
      <c r="U85" s="31">
        <f>U50</f>
        <v>8687.802090394507</v>
      </c>
      <c r="V85" s="36"/>
      <c r="W85" s="36"/>
      <c r="X85" s="36"/>
      <c r="Y85" s="36"/>
      <c r="Z85" s="36"/>
      <c r="AA85" s="36"/>
      <c r="AB85" s="36"/>
      <c r="AC85" s="44"/>
      <c r="AD85" s="33"/>
      <c r="AE85" s="31">
        <f>AE50</f>
        <v>8778.27333316629</v>
      </c>
      <c r="AF85" s="36"/>
      <c r="AG85" s="44"/>
      <c r="AH85" s="31"/>
      <c r="AI85" s="31">
        <f>AI50</f>
        <v>8802.938655780346</v>
      </c>
      <c r="AJ85" s="36"/>
      <c r="AK85" s="36"/>
      <c r="AL85" s="44"/>
    </row>
    <row r="86" spans="3:38" ht="15.75">
      <c r="C86" s="12" t="s">
        <v>92</v>
      </c>
      <c r="F86" s="22">
        <f>F52</f>
        <v>6147.4934625</v>
      </c>
      <c r="I86" s="31">
        <f>I52</f>
        <v>5991.25</v>
      </c>
      <c r="J86" s="34"/>
      <c r="K86" s="32"/>
      <c r="L86" s="32"/>
      <c r="M86" s="34">
        <f>M52</f>
        <v>6044.112496</v>
      </c>
      <c r="N86" s="37"/>
      <c r="O86" s="33"/>
      <c r="P86" s="31">
        <f>P52</f>
        <v>6108.192740520727</v>
      </c>
      <c r="Q86" s="36"/>
      <c r="R86" s="36"/>
      <c r="S86" s="44"/>
      <c r="T86" s="33"/>
      <c r="U86" s="31">
        <f>U52</f>
        <v>6241.10102331418</v>
      </c>
      <c r="V86" s="36"/>
      <c r="W86" s="36"/>
      <c r="X86" s="36"/>
      <c r="Y86" s="36"/>
      <c r="Z86" s="36"/>
      <c r="AA86" s="36"/>
      <c r="AB86" s="36"/>
      <c r="AC86" s="44"/>
      <c r="AD86" s="33"/>
      <c r="AE86" s="31">
        <f>AE52</f>
        <v>6136.410559467601</v>
      </c>
      <c r="AF86" s="36"/>
      <c r="AG86" s="44"/>
      <c r="AH86" s="31"/>
      <c r="AI86" s="31">
        <f>AI52</f>
        <v>6209.7642233141805</v>
      </c>
      <c r="AJ86" s="36"/>
      <c r="AK86" s="36"/>
      <c r="AL86" s="44"/>
    </row>
    <row r="87" spans="3:38" ht="15.75">
      <c r="C87" s="12" t="s">
        <v>94</v>
      </c>
      <c r="F87" s="22">
        <f>F85-F86</f>
        <v>2655.4451932803468</v>
      </c>
      <c r="I87" s="31">
        <f>+I85-I86</f>
        <v>2928.104838709678</v>
      </c>
      <c r="J87" s="34"/>
      <c r="K87" s="32"/>
      <c r="L87" s="32"/>
      <c r="M87" s="34">
        <f>M85-M86</f>
        <v>2953.902718057803</v>
      </c>
      <c r="N87" s="37"/>
      <c r="O87" s="33"/>
      <c r="P87" s="31">
        <f>+P85-P86</f>
        <v>2633.6206802733805</v>
      </c>
      <c r="Q87" s="36"/>
      <c r="R87" s="36"/>
      <c r="S87" s="44"/>
      <c r="T87" s="33"/>
      <c r="U87" s="31">
        <f>+U85-U86</f>
        <v>2446.7010670803274</v>
      </c>
      <c r="V87" s="36"/>
      <c r="W87" s="36"/>
      <c r="X87" s="36"/>
      <c r="Y87" s="36"/>
      <c r="Z87" s="36"/>
      <c r="AA87" s="36"/>
      <c r="AB87" s="36"/>
      <c r="AC87" s="44"/>
      <c r="AD87" s="33"/>
      <c r="AE87" s="31">
        <f>+AE85-AE86</f>
        <v>2641.862773698688</v>
      </c>
      <c r="AF87" s="36"/>
      <c r="AG87" s="44"/>
      <c r="AH87" s="31"/>
      <c r="AI87" s="31">
        <f>+AI85-AI86</f>
        <v>2593.174432466166</v>
      </c>
      <c r="AJ87" s="36"/>
      <c r="AK87" s="36"/>
      <c r="AL87" s="44"/>
    </row>
    <row r="88" spans="9:38" ht="15">
      <c r="I88" s="31"/>
      <c r="J88" s="34"/>
      <c r="K88" s="31"/>
      <c r="L88" s="32"/>
      <c r="O88" s="33"/>
      <c r="P88" s="33"/>
      <c r="Q88" s="36"/>
      <c r="R88" s="36"/>
      <c r="S88" s="33"/>
      <c r="T88" s="33"/>
      <c r="U88" s="33"/>
      <c r="V88" s="36"/>
      <c r="W88" s="36"/>
      <c r="X88" s="36"/>
      <c r="Y88" s="36"/>
      <c r="Z88" s="36"/>
      <c r="AA88" s="36"/>
      <c r="AB88" s="36"/>
      <c r="AC88" s="33"/>
      <c r="AD88" s="33"/>
      <c r="AE88" s="33"/>
      <c r="AF88" s="36"/>
      <c r="AG88" s="33"/>
      <c r="AH88" s="31"/>
      <c r="AI88" s="31"/>
      <c r="AJ88" s="36"/>
      <c r="AK88" s="36"/>
      <c r="AL88" s="33"/>
    </row>
    <row r="89" spans="3:29" ht="15.75">
      <c r="C89" s="12"/>
      <c r="I89" s="31"/>
      <c r="K89" s="31"/>
      <c r="L89" s="31"/>
      <c r="O89" s="33"/>
      <c r="P89" s="33"/>
      <c r="S89" s="33"/>
      <c r="U89" s="33"/>
      <c r="AC89" s="33"/>
    </row>
    <row r="90" spans="9:29" ht="15">
      <c r="I90" s="31"/>
      <c r="K90" s="31"/>
      <c r="L90" s="31"/>
      <c r="O90" s="33"/>
      <c r="P90" s="33"/>
      <c r="S90" s="33"/>
      <c r="U90" s="33"/>
      <c r="AC90" s="33"/>
    </row>
    <row r="91" spans="9:29" ht="15">
      <c r="I91" s="31"/>
      <c r="K91" s="31"/>
      <c r="L91" s="31"/>
      <c r="O91" s="33"/>
      <c r="P91" s="33"/>
      <c r="S91" s="33"/>
      <c r="U91" s="33"/>
      <c r="AC91" s="33"/>
    </row>
    <row r="92" spans="9:29" ht="15">
      <c r="I92" s="31"/>
      <c r="K92" s="31"/>
      <c r="U92" s="33"/>
      <c r="AC92" s="33"/>
    </row>
  </sheetData>
  <sheetProtection/>
  <autoFilter ref="A5:AL60"/>
  <hyperlinks>
    <hyperlink ref="Q62" r:id="rId1" display="=+J59-E59-@sum(L1:L4)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R.B.K.C.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FINNIGR</dc:creator>
  <cp:keywords/>
  <dc:description/>
  <cp:lastModifiedBy>Farmer, Julie: CS-Schools</cp:lastModifiedBy>
  <cp:lastPrinted>2018-11-27T10:11:17Z</cp:lastPrinted>
  <dcterms:created xsi:type="dcterms:W3CDTF">2018-09-20T12:44:46Z</dcterms:created>
  <dcterms:modified xsi:type="dcterms:W3CDTF">2018-11-27T14:30:11Z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0x010100128E1B71C9A5634C8942A3C08D7BF60A</vt:lpwstr>
  </property>
</Properties>
</file>