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12" windowHeight="13272" activeTab="0"/>
  </bookViews>
  <sheets>
    <sheet name="Schools Block Comparison" sheetId="1" r:id="rId1"/>
  </sheets>
  <externalReferences>
    <externalReference r:id="rId4"/>
    <externalReference r:id="rId5"/>
  </externalReferences>
  <definedNames>
    <definedName name="Lump_Sum_total">'[1]New ISB'!$AH$5</definedName>
    <definedName name="MFG_Total">'[2]New ISB'!$BO$5</definedName>
    <definedName name="_xlnm.Print_Titles" localSheetId="0">'Schools Block Comparison'!$A:$A</definedName>
  </definedNames>
  <calcPr fullCalcOnLoad="1"/>
</workbook>
</file>

<file path=xl/sharedStrings.xml><?xml version="1.0" encoding="utf-8"?>
<sst xmlns="http://schemas.openxmlformats.org/spreadsheetml/2006/main" count="95" uniqueCount="65">
  <si>
    <t>Appendix B</t>
  </si>
  <si>
    <t>Option 1</t>
  </si>
  <si>
    <t>Option 2</t>
  </si>
  <si>
    <t>Option 3</t>
  </si>
  <si>
    <t>Option 4</t>
  </si>
  <si>
    <t>Option 5</t>
  </si>
  <si>
    <t>Option 6</t>
  </si>
  <si>
    <t>Option 7</t>
  </si>
  <si>
    <t>Option 8</t>
  </si>
  <si>
    <t>LA formula 20-21</t>
  </si>
  <si>
    <t>NFF Values +0.5% MFG scaled back</t>
  </si>
  <si>
    <t>Primary values</t>
  </si>
  <si>
    <t>Secondary values</t>
  </si>
  <si>
    <t>DSG Schools Block</t>
  </si>
  <si>
    <t>Adjustment for copyright licences</t>
  </si>
  <si>
    <t>Agreed 2020-21 transfer to High Needs Block</t>
  </si>
  <si>
    <t>DSG for APT and growth and falling rolls.</t>
  </si>
  <si>
    <t>Pupil numbers</t>
  </si>
  <si>
    <t>Incl Recoupment Academy Growth Pupil Numbers: Prim</t>
  </si>
  <si>
    <t>Incl Recoupment Academy Growth Pupil Numbers: Sec</t>
  </si>
  <si>
    <t>Incl MFG Pupil Numbers change</t>
  </si>
  <si>
    <t>APT</t>
  </si>
  <si>
    <t>Primary (Years R-06)</t>
  </si>
  <si>
    <t>Key Stage 3</t>
  </si>
  <si>
    <t>Key Stage 4</t>
  </si>
  <si>
    <t>Total Basic Entitlement</t>
  </si>
  <si>
    <t>FSM Units</t>
  </si>
  <si>
    <t>FSM6 Units</t>
  </si>
  <si>
    <t>IDACI Units Band F</t>
  </si>
  <si>
    <t>IDACI Units Band E</t>
  </si>
  <si>
    <t>IDACI Units Band D</t>
  </si>
  <si>
    <t>IDACI Units Band C</t>
  </si>
  <si>
    <t>IDACI Units Band B</t>
  </si>
  <si>
    <t>IDACI Units Band A</t>
  </si>
  <si>
    <t>EAL3 Units</t>
  </si>
  <si>
    <t>LAC X Units</t>
  </si>
  <si>
    <t>Low Attainment Primary</t>
  </si>
  <si>
    <t>Low Attainment Secondary</t>
  </si>
  <si>
    <t>Mobility</t>
  </si>
  <si>
    <t>Lump Sums</t>
  </si>
  <si>
    <t>Split Sites</t>
  </si>
  <si>
    <t>NNDR</t>
  </si>
  <si>
    <t>MFG</t>
  </si>
  <si>
    <t>Option 9</t>
  </si>
  <si>
    <t>Option 10</t>
  </si>
  <si>
    <t>Option 11</t>
  </si>
  <si>
    <t>Option 12</t>
  </si>
  <si>
    <t>Option 13</t>
  </si>
  <si>
    <t>Option 14</t>
  </si>
  <si>
    <t>Option 15</t>
  </si>
  <si>
    <t xml:space="preserve">Appendix B - Formula factor values for the funding formula options </t>
  </si>
  <si>
    <t>Current WCC Formula - MFG 2%</t>
  </si>
  <si>
    <t>LA Formula Lump Sum £175k - MFG 2%</t>
  </si>
  <si>
    <t>LA Formula / Halfway Deprivation NFF - MFG 2%</t>
  </si>
  <si>
    <t>LA Formula / Halfway Low Attainment NFF - MFG 2%</t>
  </si>
  <si>
    <t>LA Formula Lump Sum £150k - MFG 2%</t>
  </si>
  <si>
    <t>LA Formula / 1/4 Deprivation NFF - MFG 2%</t>
  </si>
  <si>
    <t>LA Formula / 3/4 Deprivation NFF MFG 2%</t>
  </si>
  <si>
    <t>Current WCC Formula - MFG 1%</t>
  </si>
  <si>
    <t>LA Formula Lump Sum £175k - MFG 1%</t>
  </si>
  <si>
    <t>LA Formula / Halfway Deprivation NFF - MFG 1%</t>
  </si>
  <si>
    <t>LA Formula / Halfway Low Attainment NFF - MFG 1%</t>
  </si>
  <si>
    <t>LA Formula Lump Sum £150k - MFG 1%</t>
  </si>
  <si>
    <t>LA Formula / 1/4 Deprivation NFF - MFG 1%</t>
  </si>
  <si>
    <t>LA Formula / 3/4 Deprivation NFF - MFG 1%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</si>
</sst>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_(&quot;£&quot;* #,##0.00_);_(&quot;£&quot;* \(#,##0.00\);_(&quot;£&quot;* &quot;-&quot;??_);_(@_)"/>
    <numFmt numFmtId="167" formatCode="_-* #,##0_-;\-* #,##0_-;_-* &quot;-&quot;??_-;_-@_-"/>
    <numFmt numFmtId="168" formatCode="&quot;£&quot;#,##0.0"/>
  </numFmts>
  <fonts count="45"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18"/>
      <name val="Arial"/>
      <family val="2"/>
    </font>
    <font>
      <b/>
      <sz val="15"/>
      <color indexed="18"/>
      <name val="Arial"/>
      <family val="2"/>
    </font>
    <font>
      <b/>
      <sz val="13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165" fontId="4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65" fontId="4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43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165" fontId="42" fillId="0" borderId="1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1" xfId="0" applyFont="1" applyBorder="1" applyAlignment="1">
      <alignment/>
    </xf>
    <xf numFmtId="165" fontId="42" fillId="0" borderId="12" xfId="0" applyNumberFormat="1" applyFont="1" applyBorder="1" applyAlignment="1">
      <alignment/>
    </xf>
    <xf numFmtId="0" fontId="41" fillId="0" borderId="13" xfId="0" applyFont="1" applyBorder="1" applyAlignment="1">
      <alignment/>
    </xf>
    <xf numFmtId="0" fontId="4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44" fillId="0" borderId="13" xfId="0" applyFont="1" applyBorder="1" applyAlignment="1">
      <alignment/>
    </xf>
    <xf numFmtId="0" fontId="4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1" fillId="0" borderId="14" xfId="0" applyFont="1" applyBorder="1" applyAlignment="1">
      <alignment wrapText="1"/>
    </xf>
    <xf numFmtId="0" fontId="43" fillId="0" borderId="15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3" fillId="0" borderId="16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165" fontId="41" fillId="0" borderId="0" xfId="0" applyNumberFormat="1" applyFont="1" applyBorder="1" applyAlignment="1">
      <alignment/>
    </xf>
    <xf numFmtId="0" fontId="42" fillId="0" borderId="12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42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42" fillId="0" borderId="0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0" fontId="42" fillId="0" borderId="0" xfId="0" applyFont="1" applyFill="1" applyBorder="1" applyAlignment="1">
      <alignment/>
    </xf>
    <xf numFmtId="6" fontId="2" fillId="0" borderId="0" xfId="0" applyNumberFormat="1" applyFont="1" applyFill="1" applyBorder="1" applyAlignment="1">
      <alignment wrapText="1"/>
    </xf>
    <xf numFmtId="168" fontId="0" fillId="0" borderId="13" xfId="0" applyNumberFormat="1" applyFont="1" applyBorder="1" applyAlignment="1">
      <alignment/>
    </xf>
    <xf numFmtId="0" fontId="43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4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42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42" fillId="0" borderId="19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165" fontId="42" fillId="0" borderId="10" xfId="0" applyNumberFormat="1" applyFont="1" applyBorder="1" applyAlignment="1">
      <alignment horizontal="right"/>
    </xf>
    <xf numFmtId="165" fontId="41" fillId="0" borderId="10" xfId="0" applyNumberFormat="1" applyFont="1" applyBorder="1" applyAlignment="1">
      <alignment/>
    </xf>
    <xf numFmtId="165" fontId="42" fillId="0" borderId="19" xfId="0" applyNumberFormat="1" applyFont="1" applyBorder="1" applyAlignment="1">
      <alignment/>
    </xf>
    <xf numFmtId="0" fontId="43" fillId="0" borderId="15" xfId="0" applyFont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 applyProtection="1">
      <alignment vertical="center" wrapText="1"/>
      <protection locked="0"/>
    </xf>
    <xf numFmtId="165" fontId="42" fillId="0" borderId="0" xfId="0" applyNumberFormat="1" applyFon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42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65" fontId="42" fillId="0" borderId="0" xfId="0" applyNumberFormat="1" applyFont="1" applyBorder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164" fontId="42" fillId="0" borderId="0" xfId="0" applyNumberFormat="1" applyFont="1" applyBorder="1" applyAlignment="1" applyProtection="1">
      <alignment/>
      <protection locked="0"/>
    </xf>
    <xf numFmtId="165" fontId="42" fillId="0" borderId="12" xfId="0" applyNumberFormat="1" applyFont="1" applyBorder="1" applyAlignment="1" applyProtection="1">
      <alignment/>
      <protection locked="0"/>
    </xf>
    <xf numFmtId="0" fontId="43" fillId="0" borderId="18" xfId="0" applyFont="1" applyBorder="1" applyAlignment="1" applyProtection="1">
      <alignment horizontal="center" vertical="center" wrapText="1"/>
      <protection locked="0"/>
    </xf>
    <xf numFmtId="0" fontId="43" fillId="0" borderId="17" xfId="0" applyFont="1" applyBorder="1" applyAlignment="1" applyProtection="1">
      <alignment vertical="center" wrapText="1"/>
      <protection locked="0"/>
    </xf>
    <xf numFmtId="165" fontId="42" fillId="0" borderId="10" xfId="0" applyNumberFormat="1" applyFont="1" applyBorder="1" applyAlignment="1" applyProtection="1">
      <alignment/>
      <protection locked="0"/>
    </xf>
    <xf numFmtId="165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 horizontal="right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3" fontId="42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65" fontId="42" fillId="0" borderId="10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42" fillId="0" borderId="10" xfId="0" applyNumberFormat="1" applyFont="1" applyBorder="1" applyAlignment="1" applyProtection="1">
      <alignment/>
      <protection locked="0"/>
    </xf>
    <xf numFmtId="165" fontId="42" fillId="0" borderId="19" xfId="0" applyNumberFormat="1" applyFont="1" applyBorder="1" applyAlignment="1" applyProtection="1">
      <alignment/>
      <protection locked="0"/>
    </xf>
    <xf numFmtId="0" fontId="42" fillId="0" borderId="0" xfId="0" applyFont="1" applyAlignment="1">
      <alignment/>
    </xf>
    <xf numFmtId="165" fontId="42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42" fillId="0" borderId="0" xfId="0" applyNumberFormat="1" applyFont="1" applyAlignment="1">
      <alignment/>
    </xf>
    <xf numFmtId="165" fontId="41" fillId="0" borderId="0" xfId="0" applyNumberFormat="1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4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3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officesharedservice-my.sharepoint.com/Tri-Borough/Tri-Borough%20Education/2019DSG/Dec%202018%20to%20Jan%202019%20updates/!110119%20Final%20&#163;561k%20to%20LPA%20LA%20Formula%20201920_P3_APT_213_Westmin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officesharedservice-my.sharepoint.com/sites/BiBoroughChildrensFinance/Schools%20Forum/WCC/20.01.13%20Forum/202021_P2_APT_213_Westminster%20v7%20FLAT%20AWPU%20200102%20with%20differential%20de-delega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Cover"/>
      <sheetName val="Schools Block Data"/>
      <sheetName val="17-18 funding floor baselines"/>
      <sheetName val="18-19 submitted baselines"/>
      <sheetName val="18-19 HN places"/>
      <sheetName val="Proposed Free Schools"/>
      <sheetName val="Inputs &amp; Adjustments"/>
      <sheetName val="Local Factors"/>
      <sheetName val="Adjusted Factors"/>
      <sheetName val="17-18 FF final baselines"/>
      <sheetName val="18-19 final baselines"/>
      <sheetName val="Commentary"/>
      <sheetName val="Proforma"/>
      <sheetName val="ProformaAggregation"/>
      <sheetName val="De Delegation"/>
      <sheetName val="Education Functions"/>
      <sheetName val="New ISB"/>
      <sheetName val="School level SB"/>
      <sheetName val="Recoupment"/>
      <sheetName val="Validation sheet"/>
    </sheetNames>
    <sheetDataSet>
      <sheetData sheetId="17">
        <row r="5">
          <cell r="AH5">
            <v>6759438.400000006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Cover"/>
      <sheetName val="Schools Block Data"/>
      <sheetName val="19-20 submitted baselines"/>
      <sheetName val="19-20 HN places"/>
      <sheetName val="Proposed Free Schools"/>
      <sheetName val="Inputs &amp; Adjustments"/>
      <sheetName val="Local Factors"/>
      <sheetName val="Adjusted Factors"/>
      <sheetName val="19-20 final baselines"/>
      <sheetName val="Commentary"/>
      <sheetName val="ProformaAggregation"/>
      <sheetName val="Proforma"/>
      <sheetName val="Block transfers"/>
      <sheetName val="De Delegation"/>
      <sheetName val="Education Functions"/>
      <sheetName val="New ISB"/>
      <sheetName val="School level SB"/>
      <sheetName val="Recoupment"/>
      <sheetName val="Validation sheet"/>
    </sheetNames>
    <sheetDataSet>
      <sheetData sheetId="16">
        <row r="5">
          <cell r="BO5">
            <v>902732.6417695743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R.B.K.C. Corporate">
      <a:dk1>
        <a:srgbClr val="000000"/>
      </a:dk1>
      <a:lt1>
        <a:sysClr val="window" lastClr="FFFFFF"/>
      </a:lt1>
      <a:dk2>
        <a:srgbClr val="00209F"/>
      </a:dk2>
      <a:lt2>
        <a:srgbClr val="FFFFFF"/>
      </a:lt2>
      <a:accent1>
        <a:srgbClr val="00209F"/>
      </a:accent1>
      <a:accent2>
        <a:srgbClr val="96004B"/>
      </a:accent2>
      <a:accent3>
        <a:srgbClr val="B2BC00"/>
      </a:accent3>
      <a:accent4>
        <a:srgbClr val="948DD0"/>
      </a:accent4>
      <a:accent5>
        <a:srgbClr val="32D3CB"/>
      </a:accent5>
      <a:accent6>
        <a:srgbClr val="FF73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tabSelected="1" zoomScalePageLayoutView="0" workbookViewId="0" topLeftCell="A1">
      <pane xSplit="1" ySplit="14" topLeftCell="F28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Q39" sqref="Q39:R39"/>
    </sheetView>
  </sheetViews>
  <sheetFormatPr defaultColWidth="9.140625" defaultRowHeight="12.75"/>
  <cols>
    <col min="1" max="1" width="27.28125" style="1" customWidth="1"/>
    <col min="2" max="3" width="11.8515625" style="1" customWidth="1"/>
    <col min="4" max="4" width="15.8515625" style="1" hidden="1" customWidth="1"/>
    <col min="5" max="5" width="13.421875" style="1" customWidth="1"/>
    <col min="6" max="6" width="15.00390625" style="1" customWidth="1"/>
    <col min="7" max="7" width="0.9921875" style="1" customWidth="1"/>
    <col min="8" max="8" width="12.7109375" style="1" customWidth="1"/>
    <col min="9" max="9" width="14.421875" style="1" customWidth="1"/>
    <col min="10" max="10" width="16.57421875" style="1" hidden="1" customWidth="1"/>
    <col min="11" max="11" width="11.7109375" style="1" customWidth="1"/>
    <col min="12" max="12" width="13.00390625" style="1" customWidth="1"/>
    <col min="13" max="13" width="18.7109375" style="1" hidden="1" customWidth="1"/>
    <col min="14" max="14" width="12.140625" style="1" customWidth="1"/>
    <col min="15" max="15" width="11.57421875" style="1" customWidth="1"/>
    <col min="16" max="16" width="18.7109375" style="1" hidden="1" customWidth="1"/>
    <col min="17" max="17" width="11.8515625" style="1" customWidth="1"/>
    <col min="18" max="18" width="12.7109375" style="1" customWidth="1"/>
    <col min="19" max="19" width="11.421875" style="1" customWidth="1"/>
    <col min="20" max="20" width="11.00390625" style="1" customWidth="1"/>
    <col min="21" max="21" width="11.28125" style="1" customWidth="1"/>
    <col min="22" max="22" width="13.57421875" style="1" customWidth="1"/>
    <col min="23" max="23" width="12.00390625" style="1" customWidth="1"/>
    <col min="24" max="24" width="13.421875" style="1" customWidth="1"/>
    <col min="25" max="25" width="11.7109375" style="1" customWidth="1"/>
    <col min="26" max="26" width="12.140625" style="1" customWidth="1"/>
    <col min="27" max="27" width="11.8515625" style="1" customWidth="1"/>
    <col min="28" max="28" width="11.140625" style="1" customWidth="1"/>
    <col min="29" max="29" width="10.8515625" style="1" customWidth="1"/>
    <col min="30" max="30" width="12.7109375" style="1" customWidth="1"/>
    <col min="31" max="31" width="11.28125" style="1" customWidth="1"/>
    <col min="32" max="32" width="12.57421875" style="1" customWidth="1"/>
    <col min="33" max="33" width="11.00390625" style="1" customWidth="1"/>
    <col min="34" max="34" width="11.57421875" style="1" customWidth="1"/>
    <col min="35" max="35" width="10.7109375" style="1" customWidth="1"/>
    <col min="36" max="36" width="12.28125" style="1" customWidth="1"/>
    <col min="37" max="37" width="11.140625" style="1" customWidth="1"/>
    <col min="38" max="38" width="11.28125" style="1" customWidth="1"/>
    <col min="39" max="16384" width="9.140625" style="1" customWidth="1"/>
  </cols>
  <sheetData>
    <row r="1" spans="1:18" ht="15">
      <c r="A1" s="12" t="s">
        <v>50</v>
      </c>
      <c r="R1" s="12" t="s">
        <v>0</v>
      </c>
    </row>
    <row r="2" spans="1:18" ht="15">
      <c r="A2" s="12"/>
      <c r="R2" s="12"/>
    </row>
    <row r="3" spans="5:38" ht="30" customHeight="1" thickBot="1">
      <c r="E3" s="94" t="s">
        <v>1</v>
      </c>
      <c r="F3" s="95"/>
      <c r="H3" s="94" t="s">
        <v>2</v>
      </c>
      <c r="I3" s="95"/>
      <c r="K3" s="94" t="s">
        <v>3</v>
      </c>
      <c r="L3" s="95"/>
      <c r="N3" s="94" t="s">
        <v>4</v>
      </c>
      <c r="O3" s="95"/>
      <c r="Q3" s="94" t="s">
        <v>5</v>
      </c>
      <c r="R3" s="95"/>
      <c r="S3" s="94" t="s">
        <v>6</v>
      </c>
      <c r="T3" s="95"/>
      <c r="U3" s="94" t="s">
        <v>7</v>
      </c>
      <c r="V3" s="95"/>
      <c r="W3" s="94" t="s">
        <v>8</v>
      </c>
      <c r="X3" s="95"/>
      <c r="Y3" s="94" t="s">
        <v>43</v>
      </c>
      <c r="Z3" s="98"/>
      <c r="AA3" s="94" t="s">
        <v>44</v>
      </c>
      <c r="AB3" s="98"/>
      <c r="AC3" s="94" t="s">
        <v>45</v>
      </c>
      <c r="AD3" s="98"/>
      <c r="AE3" s="94" t="s">
        <v>46</v>
      </c>
      <c r="AF3" s="98"/>
      <c r="AG3" s="94" t="s">
        <v>47</v>
      </c>
      <c r="AH3" s="98"/>
      <c r="AI3" s="94" t="s">
        <v>48</v>
      </c>
      <c r="AJ3" s="98"/>
      <c r="AK3" s="94" t="s">
        <v>49</v>
      </c>
      <c r="AL3" s="98"/>
    </row>
    <row r="4" spans="2:38" ht="48" customHeight="1" thickBot="1">
      <c r="B4" s="94" t="s">
        <v>9</v>
      </c>
      <c r="C4" s="95"/>
      <c r="E4" s="94" t="s">
        <v>51</v>
      </c>
      <c r="F4" s="95"/>
      <c r="H4" s="94" t="s">
        <v>52</v>
      </c>
      <c r="I4" s="95"/>
      <c r="K4" s="94" t="s">
        <v>53</v>
      </c>
      <c r="L4" s="95"/>
      <c r="N4" s="94" t="s">
        <v>54</v>
      </c>
      <c r="O4" s="95"/>
      <c r="Q4" s="96" t="s">
        <v>10</v>
      </c>
      <c r="R4" s="97"/>
      <c r="S4" s="94" t="s">
        <v>55</v>
      </c>
      <c r="T4" s="95"/>
      <c r="U4" s="94" t="s">
        <v>56</v>
      </c>
      <c r="V4" s="95"/>
      <c r="W4" s="94" t="s">
        <v>57</v>
      </c>
      <c r="X4" s="95"/>
      <c r="Y4" s="94" t="s">
        <v>58</v>
      </c>
      <c r="Z4" s="98"/>
      <c r="AA4" s="94" t="s">
        <v>59</v>
      </c>
      <c r="AB4" s="98"/>
      <c r="AC4" s="94" t="s">
        <v>60</v>
      </c>
      <c r="AD4" s="98"/>
      <c r="AE4" s="94" t="s">
        <v>61</v>
      </c>
      <c r="AF4" s="98"/>
      <c r="AG4" s="94" t="s">
        <v>62</v>
      </c>
      <c r="AH4" s="98"/>
      <c r="AI4" s="94" t="s">
        <v>63</v>
      </c>
      <c r="AJ4" s="98"/>
      <c r="AK4" s="94" t="s">
        <v>64</v>
      </c>
      <c r="AL4" s="98"/>
    </row>
    <row r="5" spans="1:38" ht="58.5" customHeight="1">
      <c r="A5" s="26"/>
      <c r="B5" s="27" t="s">
        <v>11</v>
      </c>
      <c r="C5" s="41" t="s">
        <v>12</v>
      </c>
      <c r="E5" s="27" t="s">
        <v>11</v>
      </c>
      <c r="F5" s="41" t="s">
        <v>12</v>
      </c>
      <c r="H5" s="27" t="s">
        <v>11</v>
      </c>
      <c r="I5" s="41" t="s">
        <v>12</v>
      </c>
      <c r="K5" s="27" t="s">
        <v>11</v>
      </c>
      <c r="L5" s="41" t="s">
        <v>12</v>
      </c>
      <c r="N5" s="27" t="s">
        <v>11</v>
      </c>
      <c r="O5" s="41" t="s">
        <v>12</v>
      </c>
      <c r="Q5" s="52" t="s">
        <v>11</v>
      </c>
      <c r="R5" s="64" t="s">
        <v>12</v>
      </c>
      <c r="S5" s="27" t="s">
        <v>11</v>
      </c>
      <c r="T5" s="41" t="s">
        <v>12</v>
      </c>
      <c r="U5" s="27" t="s">
        <v>11</v>
      </c>
      <c r="V5" s="41" t="s">
        <v>12</v>
      </c>
      <c r="W5" s="27" t="s">
        <v>11</v>
      </c>
      <c r="X5" s="41" t="s">
        <v>12</v>
      </c>
      <c r="Y5" s="27" t="s">
        <v>11</v>
      </c>
      <c r="Z5" s="41" t="s">
        <v>12</v>
      </c>
      <c r="AA5" s="27" t="s">
        <v>11</v>
      </c>
      <c r="AB5" s="41" t="s">
        <v>12</v>
      </c>
      <c r="AC5" s="27" t="s">
        <v>11</v>
      </c>
      <c r="AD5" s="41" t="s">
        <v>12</v>
      </c>
      <c r="AE5" s="27" t="s">
        <v>11</v>
      </c>
      <c r="AF5" s="41" t="s">
        <v>12</v>
      </c>
      <c r="AG5" s="27" t="s">
        <v>11</v>
      </c>
      <c r="AH5" s="41" t="s">
        <v>12</v>
      </c>
      <c r="AI5" s="27" t="s">
        <v>11</v>
      </c>
      <c r="AJ5" s="41" t="s">
        <v>12</v>
      </c>
      <c r="AK5" s="27" t="s">
        <v>11</v>
      </c>
      <c r="AL5" s="41" t="s">
        <v>12</v>
      </c>
    </row>
    <row r="6" spans="1:38" ht="2.25" customHeight="1" thickBot="1">
      <c r="A6" s="20"/>
      <c r="B6" s="16"/>
      <c r="C6" s="3"/>
      <c r="D6" s="16"/>
      <c r="E6" s="16"/>
      <c r="F6" s="3"/>
      <c r="G6" s="16"/>
      <c r="H6" s="16"/>
      <c r="I6" s="3"/>
      <c r="J6" s="16"/>
      <c r="K6" s="16"/>
      <c r="L6" s="3"/>
      <c r="M6" s="29"/>
      <c r="N6" s="29"/>
      <c r="O6" s="30"/>
      <c r="P6" s="29"/>
      <c r="Q6" s="53"/>
      <c r="R6" s="65"/>
      <c r="S6" s="16"/>
      <c r="T6" s="3"/>
      <c r="U6" s="16"/>
      <c r="V6" s="3"/>
      <c r="W6" s="16"/>
      <c r="X6" s="3"/>
      <c r="Z6" s="3"/>
      <c r="AB6" s="3"/>
      <c r="AD6" s="3"/>
      <c r="AE6" s="29"/>
      <c r="AF6" s="30"/>
      <c r="AH6" s="3"/>
      <c r="AJ6" s="3"/>
      <c r="AL6" s="3"/>
    </row>
    <row r="7" spans="1:38" ht="15" customHeight="1" hidden="1">
      <c r="A7" s="21" t="s">
        <v>13</v>
      </c>
      <c r="B7" s="17"/>
      <c r="C7" s="42"/>
      <c r="D7" s="7">
        <f>D10-D8-D9</f>
        <v>114000</v>
      </c>
      <c r="E7" s="17"/>
      <c r="F7" s="42"/>
      <c r="G7" s="7">
        <f>G10-G8-G9</f>
        <v>114000</v>
      </c>
      <c r="H7" s="7"/>
      <c r="I7" s="15"/>
      <c r="J7" s="7">
        <f>J10-J8-J9</f>
        <v>114000</v>
      </c>
      <c r="K7" s="7"/>
      <c r="L7" s="15"/>
      <c r="M7" s="7">
        <f>M10-M8-M9</f>
        <v>114000</v>
      </c>
      <c r="N7" s="7"/>
      <c r="O7" s="15"/>
      <c r="P7" s="7">
        <f>P10-P8-P9</f>
        <v>114000</v>
      </c>
      <c r="Q7" s="54"/>
      <c r="R7" s="66"/>
      <c r="S7" s="7"/>
      <c r="T7" s="15"/>
      <c r="U7" s="7"/>
      <c r="V7" s="15"/>
      <c r="W7" s="7"/>
      <c r="X7" s="15"/>
      <c r="Y7" s="76"/>
      <c r="Z7" s="42"/>
      <c r="AA7" s="77"/>
      <c r="AB7" s="15"/>
      <c r="AC7" s="77"/>
      <c r="AD7" s="15"/>
      <c r="AE7" s="77"/>
      <c r="AF7" s="15"/>
      <c r="AG7" s="77"/>
      <c r="AH7" s="15"/>
      <c r="AI7" s="77"/>
      <c r="AJ7" s="15"/>
      <c r="AK7" s="77"/>
      <c r="AL7" s="15"/>
    </row>
    <row r="8" spans="1:38" ht="15" customHeight="1" hidden="1">
      <c r="A8" s="22" t="s">
        <v>14</v>
      </c>
      <c r="B8" s="5"/>
      <c r="C8" s="6"/>
      <c r="D8" s="8">
        <v>-114000</v>
      </c>
      <c r="E8" s="5"/>
      <c r="F8" s="6"/>
      <c r="G8" s="8">
        <v>-114000</v>
      </c>
      <c r="H8" s="8"/>
      <c r="I8" s="46"/>
      <c r="J8" s="8">
        <v>-114000</v>
      </c>
      <c r="K8" s="8"/>
      <c r="L8" s="46"/>
      <c r="M8" s="8">
        <v>-114000</v>
      </c>
      <c r="N8" s="8"/>
      <c r="O8" s="46"/>
      <c r="P8" s="8">
        <v>-114000</v>
      </c>
      <c r="Q8" s="55"/>
      <c r="R8" s="67"/>
      <c r="S8" s="8"/>
      <c r="T8" s="46"/>
      <c r="U8" s="8"/>
      <c r="V8" s="46"/>
      <c r="W8" s="8"/>
      <c r="X8" s="46"/>
      <c r="Y8"/>
      <c r="Z8" s="78"/>
      <c r="AA8" s="79"/>
      <c r="AB8" s="80"/>
      <c r="AC8" s="79"/>
      <c r="AD8" s="80"/>
      <c r="AE8" s="79"/>
      <c r="AF8" s="80"/>
      <c r="AG8" s="79"/>
      <c r="AH8" s="80"/>
      <c r="AI8" s="79"/>
      <c r="AJ8" s="80"/>
      <c r="AK8" s="79"/>
      <c r="AL8" s="80"/>
    </row>
    <row r="9" spans="1:38" ht="15" customHeight="1" hidden="1">
      <c r="A9" s="22" t="s">
        <v>15</v>
      </c>
      <c r="B9" s="5"/>
      <c r="C9" s="6"/>
      <c r="D9" s="8">
        <v>0</v>
      </c>
      <c r="E9" s="5"/>
      <c r="F9" s="6"/>
      <c r="G9" s="8">
        <v>0</v>
      </c>
      <c r="H9" s="8"/>
      <c r="I9" s="46"/>
      <c r="J9" s="8">
        <v>0</v>
      </c>
      <c r="K9" s="8"/>
      <c r="L9" s="46"/>
      <c r="M9" s="8">
        <v>0</v>
      </c>
      <c r="N9" s="8"/>
      <c r="O9" s="46"/>
      <c r="P9" s="8">
        <v>0</v>
      </c>
      <c r="Q9" s="55"/>
      <c r="R9" s="67"/>
      <c r="S9" s="8"/>
      <c r="T9" s="46"/>
      <c r="U9" s="8"/>
      <c r="V9" s="46"/>
      <c r="W9" s="8"/>
      <c r="X9" s="46"/>
      <c r="Y9"/>
      <c r="Z9" s="78"/>
      <c r="AA9" s="79"/>
      <c r="AB9" s="80"/>
      <c r="AC9" s="79"/>
      <c r="AD9" s="80"/>
      <c r="AE9" s="79"/>
      <c r="AF9" s="80"/>
      <c r="AG9" s="79"/>
      <c r="AH9" s="80"/>
      <c r="AI9" s="79"/>
      <c r="AJ9" s="80"/>
      <c r="AK9" s="79"/>
      <c r="AL9" s="80"/>
    </row>
    <row r="10" spans="1:38" ht="15" customHeight="1" hidden="1">
      <c r="A10" s="21" t="s">
        <v>16</v>
      </c>
      <c r="B10" s="17"/>
      <c r="C10" s="42"/>
      <c r="D10" s="7">
        <f>D42</f>
        <v>0</v>
      </c>
      <c r="E10" s="17"/>
      <c r="F10" s="42"/>
      <c r="G10" s="7">
        <f>G42</f>
        <v>0</v>
      </c>
      <c r="H10" s="7"/>
      <c r="I10" s="15"/>
      <c r="J10" s="7">
        <f>J42</f>
        <v>0</v>
      </c>
      <c r="K10" s="7"/>
      <c r="L10" s="15"/>
      <c r="M10" s="7">
        <f>M42</f>
        <v>0</v>
      </c>
      <c r="N10" s="7"/>
      <c r="O10" s="15"/>
      <c r="P10" s="7">
        <f>P42</f>
        <v>0</v>
      </c>
      <c r="Q10" s="54"/>
      <c r="R10" s="66"/>
      <c r="S10" s="7"/>
      <c r="T10" s="15"/>
      <c r="U10" s="7"/>
      <c r="V10" s="15"/>
      <c r="W10" s="7"/>
      <c r="X10" s="15"/>
      <c r="Y10" s="76"/>
      <c r="Z10" s="42"/>
      <c r="AA10" s="77"/>
      <c r="AB10" s="15"/>
      <c r="AC10" s="77"/>
      <c r="AD10" s="15"/>
      <c r="AE10" s="77"/>
      <c r="AF10" s="15"/>
      <c r="AG10" s="77"/>
      <c r="AH10" s="15"/>
      <c r="AI10" s="77"/>
      <c r="AJ10" s="15"/>
      <c r="AK10" s="77"/>
      <c r="AL10" s="15"/>
    </row>
    <row r="11" spans="1:38" ht="15" customHeight="1" hidden="1">
      <c r="A11" s="23" t="s">
        <v>17</v>
      </c>
      <c r="B11" s="28"/>
      <c r="C11" s="43"/>
      <c r="D11" s="28"/>
      <c r="E11" s="28"/>
      <c r="F11" s="43"/>
      <c r="G11" s="28"/>
      <c r="H11" s="28"/>
      <c r="I11" s="43"/>
      <c r="J11" s="28"/>
      <c r="K11" s="28"/>
      <c r="L11" s="43"/>
      <c r="M11" s="7"/>
      <c r="N11" s="7"/>
      <c r="O11" s="15"/>
      <c r="P11" s="7"/>
      <c r="Q11" s="54"/>
      <c r="R11" s="66"/>
      <c r="S11" s="28"/>
      <c r="T11" s="43"/>
      <c r="U11" s="28"/>
      <c r="V11" s="43"/>
      <c r="W11" s="28"/>
      <c r="X11" s="43"/>
      <c r="Y11" s="81"/>
      <c r="Z11" s="43"/>
      <c r="AA11" s="81"/>
      <c r="AB11" s="43"/>
      <c r="AC11" s="81"/>
      <c r="AD11" s="43"/>
      <c r="AE11" s="77"/>
      <c r="AF11" s="15"/>
      <c r="AG11" s="81"/>
      <c r="AH11" s="43"/>
      <c r="AI11" s="81"/>
      <c r="AJ11" s="43"/>
      <c r="AK11" s="81"/>
      <c r="AL11" s="43"/>
    </row>
    <row r="12" spans="1:38" ht="15" customHeight="1" hidden="1">
      <c r="A12" s="22" t="s">
        <v>18</v>
      </c>
      <c r="B12" s="5"/>
      <c r="C12" s="6"/>
      <c r="D12" s="35">
        <v>9432.25</v>
      </c>
      <c r="E12" s="5"/>
      <c r="F12" s="6"/>
      <c r="G12" s="11">
        <v>9432.25</v>
      </c>
      <c r="H12" s="11"/>
      <c r="I12" s="48"/>
      <c r="J12" s="11">
        <v>9432.25</v>
      </c>
      <c r="K12" s="11"/>
      <c r="L12" s="48"/>
      <c r="M12" s="11">
        <v>9432.25</v>
      </c>
      <c r="N12" s="11"/>
      <c r="O12" s="48"/>
      <c r="P12" s="11">
        <v>9432.25</v>
      </c>
      <c r="Q12" s="56"/>
      <c r="R12" s="68"/>
      <c r="S12" s="11"/>
      <c r="T12" s="48"/>
      <c r="U12" s="11"/>
      <c r="V12" s="48"/>
      <c r="W12" s="11"/>
      <c r="X12" s="48"/>
      <c r="Y12"/>
      <c r="Z12" s="78"/>
      <c r="AA12" s="82"/>
      <c r="AB12" s="83"/>
      <c r="AC12" s="82"/>
      <c r="AD12" s="83"/>
      <c r="AE12" s="82"/>
      <c r="AF12" s="83"/>
      <c r="AG12" s="82"/>
      <c r="AH12" s="83"/>
      <c r="AI12" s="82"/>
      <c r="AJ12" s="83"/>
      <c r="AK12" s="82"/>
      <c r="AL12" s="83"/>
    </row>
    <row r="13" spans="1:38" ht="15" customHeight="1" hidden="1">
      <c r="A13" s="22" t="s">
        <v>19</v>
      </c>
      <c r="B13" s="5"/>
      <c r="C13" s="6"/>
      <c r="D13" s="35">
        <v>8968</v>
      </c>
      <c r="E13" s="5"/>
      <c r="F13" s="6"/>
      <c r="G13" s="9">
        <v>8968</v>
      </c>
      <c r="H13" s="9"/>
      <c r="I13" s="13"/>
      <c r="J13" s="9">
        <v>8968</v>
      </c>
      <c r="K13" s="9"/>
      <c r="L13" s="13"/>
      <c r="M13" s="9">
        <v>8968</v>
      </c>
      <c r="N13" s="9"/>
      <c r="O13" s="13"/>
      <c r="P13" s="9">
        <v>8968</v>
      </c>
      <c r="Q13" s="57"/>
      <c r="R13" s="69"/>
      <c r="S13" s="9"/>
      <c r="T13" s="13"/>
      <c r="U13" s="9"/>
      <c r="V13" s="13"/>
      <c r="W13" s="9"/>
      <c r="X13" s="13"/>
      <c r="Y13"/>
      <c r="Z13" s="78"/>
      <c r="AA13" s="84"/>
      <c r="AB13" s="85"/>
      <c r="AC13" s="84"/>
      <c r="AD13" s="85"/>
      <c r="AE13" s="84"/>
      <c r="AF13" s="85"/>
      <c r="AG13" s="84"/>
      <c r="AH13" s="85"/>
      <c r="AI13" s="84"/>
      <c r="AJ13" s="85"/>
      <c r="AK13" s="84"/>
      <c r="AL13" s="85"/>
    </row>
    <row r="14" spans="1:38" ht="15" customHeight="1" hidden="1">
      <c r="A14" s="22" t="s">
        <v>20</v>
      </c>
      <c r="B14" s="5"/>
      <c r="C14" s="6"/>
      <c r="D14" s="36">
        <f>D12+D13</f>
        <v>18400.25</v>
      </c>
      <c r="E14" s="5"/>
      <c r="F14" s="6"/>
      <c r="G14" s="10">
        <f>G12+G13</f>
        <v>18400.25</v>
      </c>
      <c r="H14" s="10"/>
      <c r="I14" s="14"/>
      <c r="J14" s="10">
        <f>J12+J13</f>
        <v>18400.25</v>
      </c>
      <c r="K14" s="10"/>
      <c r="L14" s="14"/>
      <c r="M14" s="10">
        <f>M12+M13</f>
        <v>18400.25</v>
      </c>
      <c r="N14" s="10"/>
      <c r="O14" s="14"/>
      <c r="P14" s="10">
        <f>P12+P13</f>
        <v>18400.25</v>
      </c>
      <c r="Q14" s="58"/>
      <c r="R14" s="70"/>
      <c r="S14" s="10"/>
      <c r="T14" s="14"/>
      <c r="U14" s="10"/>
      <c r="V14" s="14"/>
      <c r="W14" s="10"/>
      <c r="X14" s="14"/>
      <c r="Y14"/>
      <c r="Z14" s="78"/>
      <c r="AA14" s="86"/>
      <c r="AB14" s="14"/>
      <c r="AC14" s="86"/>
      <c r="AD14" s="14"/>
      <c r="AE14" s="86"/>
      <c r="AF14" s="14"/>
      <c r="AG14" s="86"/>
      <c r="AH14" s="14"/>
      <c r="AI14" s="86"/>
      <c r="AJ14" s="14"/>
      <c r="AK14" s="86"/>
      <c r="AL14" s="14"/>
    </row>
    <row r="15" spans="1:38" ht="15">
      <c r="A15" s="22"/>
      <c r="B15" s="5"/>
      <c r="C15" s="6"/>
      <c r="D15" s="5"/>
      <c r="E15" s="5"/>
      <c r="F15" s="6"/>
      <c r="G15" s="5"/>
      <c r="H15" s="5"/>
      <c r="I15" s="6"/>
      <c r="J15" s="5"/>
      <c r="K15" s="5"/>
      <c r="L15" s="6"/>
      <c r="M15" s="5"/>
      <c r="N15" s="5"/>
      <c r="O15" s="6"/>
      <c r="P15" s="5"/>
      <c r="Q15" s="59"/>
      <c r="R15" s="71"/>
      <c r="S15" s="5"/>
      <c r="T15" s="6"/>
      <c r="U15" s="5"/>
      <c r="V15" s="6"/>
      <c r="W15" s="5"/>
      <c r="X15" s="6"/>
      <c r="Y15"/>
      <c r="Z15" s="78"/>
      <c r="AA15"/>
      <c r="AB15" s="78"/>
      <c r="AC15"/>
      <c r="AD15" s="78"/>
      <c r="AE15"/>
      <c r="AF15" s="78"/>
      <c r="AG15"/>
      <c r="AH15" s="78"/>
      <c r="AI15"/>
      <c r="AJ15" s="78"/>
      <c r="AK15"/>
      <c r="AL15" s="78"/>
    </row>
    <row r="16" spans="1:38" ht="15">
      <c r="A16" s="21" t="s">
        <v>21</v>
      </c>
      <c r="B16" s="17"/>
      <c r="C16" s="42"/>
      <c r="D16" s="7" t="e">
        <f>#REF!</f>
        <v>#REF!</v>
      </c>
      <c r="E16" s="17"/>
      <c r="F16" s="42"/>
      <c r="G16" s="4" t="e">
        <f>#REF!</f>
        <v>#REF!</v>
      </c>
      <c r="H16" s="4"/>
      <c r="I16" s="49"/>
      <c r="J16" s="4" t="e">
        <f>#REF!</f>
        <v>#REF!</v>
      </c>
      <c r="K16" s="4"/>
      <c r="L16" s="49"/>
      <c r="M16" s="4" t="e">
        <f>#REF!</f>
        <v>#REF!</v>
      </c>
      <c r="N16" s="4"/>
      <c r="O16" s="49"/>
      <c r="P16" s="4" t="e">
        <f>#REF!</f>
        <v>#REF!</v>
      </c>
      <c r="Q16" s="60"/>
      <c r="R16" s="72"/>
      <c r="S16" s="4"/>
      <c r="T16" s="49"/>
      <c r="U16" s="4"/>
      <c r="V16" s="49"/>
      <c r="W16" s="4"/>
      <c r="X16" s="49"/>
      <c r="Y16" s="76"/>
      <c r="Z16" s="42"/>
      <c r="AA16" s="87"/>
      <c r="AB16" s="49"/>
      <c r="AC16" s="87"/>
      <c r="AD16" s="49"/>
      <c r="AE16" s="87"/>
      <c r="AF16" s="49"/>
      <c r="AG16" s="87"/>
      <c r="AH16" s="49"/>
      <c r="AI16" s="87"/>
      <c r="AJ16" s="49"/>
      <c r="AK16" s="87"/>
      <c r="AL16" s="49"/>
    </row>
    <row r="17" spans="1:38" ht="15">
      <c r="A17" s="22"/>
      <c r="B17" s="33"/>
      <c r="C17" s="44"/>
      <c r="D17" s="5"/>
      <c r="E17" s="5"/>
      <c r="F17" s="6"/>
      <c r="G17" s="5"/>
      <c r="H17" s="5"/>
      <c r="I17" s="6"/>
      <c r="J17" s="5"/>
      <c r="K17" s="5"/>
      <c r="L17" s="6"/>
      <c r="M17" s="8"/>
      <c r="N17" s="8"/>
      <c r="O17" s="46"/>
      <c r="P17" s="8"/>
      <c r="Q17" s="55"/>
      <c r="R17" s="67"/>
      <c r="S17" s="5"/>
      <c r="T17" s="6"/>
      <c r="U17" s="5"/>
      <c r="V17" s="6"/>
      <c r="W17" s="5"/>
      <c r="X17" s="6"/>
      <c r="Y17"/>
      <c r="Z17" s="78"/>
      <c r="AA17"/>
      <c r="AB17" s="78"/>
      <c r="AC17"/>
      <c r="AD17" s="78"/>
      <c r="AE17" s="79"/>
      <c r="AF17" s="80"/>
      <c r="AG17"/>
      <c r="AH17" s="78"/>
      <c r="AI17"/>
      <c r="AJ17" s="78"/>
      <c r="AK17"/>
      <c r="AL17" s="78"/>
    </row>
    <row r="18" spans="1:38" ht="15">
      <c r="A18" s="22" t="s">
        <v>22</v>
      </c>
      <c r="B18" s="33">
        <v>3957.92</v>
      </c>
      <c r="C18" s="44"/>
      <c r="D18" s="37">
        <v>37332120</v>
      </c>
      <c r="E18" s="33">
        <v>4274.92</v>
      </c>
      <c r="F18" s="44"/>
      <c r="G18" s="8">
        <v>38453654</v>
      </c>
      <c r="H18" s="33">
        <v>4006.43</v>
      </c>
      <c r="I18" s="44"/>
      <c r="J18" s="39">
        <v>37554813</v>
      </c>
      <c r="K18" s="33">
        <v>3838.17</v>
      </c>
      <c r="L18" s="44"/>
      <c r="M18" s="8">
        <v>36336784</v>
      </c>
      <c r="N18" s="33">
        <v>4183.68</v>
      </c>
      <c r="O18" s="44"/>
      <c r="P18" s="8">
        <v>38061218</v>
      </c>
      <c r="Q18" s="61">
        <v>3697.04</v>
      </c>
      <c r="R18" s="73"/>
      <c r="S18" s="33">
        <v>4175.26</v>
      </c>
      <c r="T18" s="44"/>
      <c r="U18" s="33">
        <v>3852.4</v>
      </c>
      <c r="V18" s="44"/>
      <c r="W18" s="33">
        <v>3939.89</v>
      </c>
      <c r="X18" s="44"/>
      <c r="Y18" s="88">
        <v>4287.22</v>
      </c>
      <c r="Z18" s="89"/>
      <c r="AA18" s="88">
        <v>4189.05</v>
      </c>
      <c r="AB18" s="89"/>
      <c r="AC18" s="88">
        <v>4106.83</v>
      </c>
      <c r="AD18" s="89"/>
      <c r="AE18" s="88">
        <v>4247.65</v>
      </c>
      <c r="AF18" s="89"/>
      <c r="AG18" s="88">
        <v>4245.42</v>
      </c>
      <c r="AH18" s="89"/>
      <c r="AI18" s="88">
        <v>4198.72</v>
      </c>
      <c r="AJ18" s="89"/>
      <c r="AK18" s="88">
        <v>4011.41</v>
      </c>
      <c r="AL18" s="89"/>
    </row>
    <row r="19" spans="1:38" ht="15">
      <c r="A19" s="22" t="s">
        <v>23</v>
      </c>
      <c r="B19" s="33"/>
      <c r="C19" s="44">
        <v>5513.17</v>
      </c>
      <c r="D19" s="37">
        <v>30372071</v>
      </c>
      <c r="E19" s="33"/>
      <c r="F19" s="44">
        <v>5972.05</v>
      </c>
      <c r="G19" s="8">
        <v>31284510</v>
      </c>
      <c r="H19" s="33"/>
      <c r="I19" s="44">
        <v>5596.97</v>
      </c>
      <c r="J19" s="39">
        <v>30553245</v>
      </c>
      <c r="K19" s="33"/>
      <c r="L19" s="44">
        <v>5361.91</v>
      </c>
      <c r="M19" s="8">
        <v>29562301</v>
      </c>
      <c r="N19" s="33"/>
      <c r="O19" s="44">
        <v>5844.59</v>
      </c>
      <c r="P19" s="8">
        <v>30965238</v>
      </c>
      <c r="Q19" s="61"/>
      <c r="R19" s="73">
        <v>5213.5</v>
      </c>
      <c r="S19" s="33"/>
      <c r="T19" s="44">
        <v>5832.82</v>
      </c>
      <c r="U19" s="33"/>
      <c r="V19" s="44">
        <v>5366.18</v>
      </c>
      <c r="W19" s="33"/>
      <c r="X19" s="44">
        <v>5504.02</v>
      </c>
      <c r="Y19" s="88"/>
      <c r="Z19" s="89">
        <v>5989.23</v>
      </c>
      <c r="AA19" s="88"/>
      <c r="AB19" s="89">
        <v>5852.08</v>
      </c>
      <c r="AC19" s="88"/>
      <c r="AD19" s="89">
        <v>5737.23</v>
      </c>
      <c r="AE19" s="88"/>
      <c r="AF19" s="89">
        <v>5933.95</v>
      </c>
      <c r="AG19" s="88"/>
      <c r="AH19" s="89">
        <v>5930.83</v>
      </c>
      <c r="AI19" s="88"/>
      <c r="AJ19" s="89">
        <v>5865.59</v>
      </c>
      <c r="AK19" s="88"/>
      <c r="AL19" s="89">
        <v>5603.93</v>
      </c>
    </row>
    <row r="20" spans="1:38" ht="15">
      <c r="A20" s="22" t="s">
        <v>24</v>
      </c>
      <c r="B20" s="33"/>
      <c r="C20" s="44">
        <v>6161.98</v>
      </c>
      <c r="D20" s="37">
        <v>21314300</v>
      </c>
      <c r="E20" s="33"/>
      <c r="F20" s="44">
        <v>6656.88</v>
      </c>
      <c r="G20" s="8">
        <v>21954625</v>
      </c>
      <c r="H20" s="33"/>
      <c r="I20" s="44">
        <v>6636.88</v>
      </c>
      <c r="J20" s="39">
        <v>21441443</v>
      </c>
      <c r="K20" s="33"/>
      <c r="L20" s="44">
        <v>5938.82</v>
      </c>
      <c r="M20" s="8">
        <v>20746025</v>
      </c>
      <c r="N20" s="33"/>
      <c r="O20" s="44">
        <v>6495.23</v>
      </c>
      <c r="P20" s="8">
        <v>21730569</v>
      </c>
      <c r="Q20" s="61"/>
      <c r="R20" s="73">
        <v>5875.25</v>
      </c>
      <c r="S20" s="33"/>
      <c r="T20" s="44">
        <v>6482.15</v>
      </c>
      <c r="U20" s="33"/>
      <c r="V20" s="44">
        <v>5997.69</v>
      </c>
      <c r="W20" s="33"/>
      <c r="X20" s="44">
        <v>6116.74</v>
      </c>
      <c r="Y20" s="88"/>
      <c r="Z20" s="89">
        <v>6655.97</v>
      </c>
      <c r="AA20" s="88"/>
      <c r="AB20" s="89">
        <v>6503.56</v>
      </c>
      <c r="AC20" s="88"/>
      <c r="AD20" s="89">
        <v>6375.92</v>
      </c>
      <c r="AE20" s="88"/>
      <c r="AF20" s="89">
        <v>6594.53</v>
      </c>
      <c r="AG20" s="88"/>
      <c r="AH20" s="89">
        <v>6591.07</v>
      </c>
      <c r="AI20" s="88"/>
      <c r="AJ20" s="89">
        <v>6518.57</v>
      </c>
      <c r="AK20" s="88"/>
      <c r="AL20" s="89">
        <v>6227.78</v>
      </c>
    </row>
    <row r="21" spans="1:38" ht="15" customHeight="1" hidden="1">
      <c r="A21" s="21" t="s">
        <v>25</v>
      </c>
      <c r="B21" s="34"/>
      <c r="C21" s="45"/>
      <c r="D21" s="7">
        <f>SUM(D18:D20)</f>
        <v>89018491</v>
      </c>
      <c r="E21" s="17"/>
      <c r="F21" s="42"/>
      <c r="G21" s="7">
        <f>SUM(G18:G20)</f>
        <v>91692789</v>
      </c>
      <c r="H21" s="34"/>
      <c r="I21" s="45"/>
      <c r="J21" s="7">
        <f>SUM(J18:J20)</f>
        <v>89549501</v>
      </c>
      <c r="K21" s="7"/>
      <c r="L21" s="15"/>
      <c r="M21" s="7">
        <f>SUM(M18:M20)</f>
        <v>86645110</v>
      </c>
      <c r="N21" s="34"/>
      <c r="O21" s="45"/>
      <c r="P21" s="7">
        <f>SUM(P18:P20)</f>
        <v>90757025</v>
      </c>
      <c r="Q21" s="62"/>
      <c r="R21" s="74"/>
      <c r="S21" s="34"/>
      <c r="T21" s="45"/>
      <c r="U21" s="7"/>
      <c r="V21" s="15"/>
      <c r="W21" s="7"/>
      <c r="X21" s="15"/>
      <c r="Y21" s="76"/>
      <c r="Z21" s="42"/>
      <c r="AA21" s="90"/>
      <c r="AB21" s="45"/>
      <c r="AC21" s="77"/>
      <c r="AD21" s="15"/>
      <c r="AE21" s="90"/>
      <c r="AF21" s="45"/>
      <c r="AG21" s="90"/>
      <c r="AH21" s="45"/>
      <c r="AI21" s="77"/>
      <c r="AJ21" s="15"/>
      <c r="AK21" s="77"/>
      <c r="AL21" s="15"/>
    </row>
    <row r="22" spans="1:38" ht="15">
      <c r="A22" s="21"/>
      <c r="B22" s="34"/>
      <c r="C22" s="45"/>
      <c r="D22" s="17"/>
      <c r="E22" s="17"/>
      <c r="F22" s="42"/>
      <c r="G22" s="7"/>
      <c r="H22" s="34"/>
      <c r="I22" s="45"/>
      <c r="J22" s="7"/>
      <c r="K22" s="7"/>
      <c r="L22" s="15"/>
      <c r="M22" s="8"/>
      <c r="N22" s="33"/>
      <c r="O22" s="44"/>
      <c r="P22" s="8"/>
      <c r="Q22" s="61"/>
      <c r="R22" s="73"/>
      <c r="S22" s="34"/>
      <c r="T22" s="45"/>
      <c r="U22" s="7"/>
      <c r="V22" s="15"/>
      <c r="W22" s="7"/>
      <c r="X22" s="15"/>
      <c r="Y22" s="76"/>
      <c r="Z22" s="42"/>
      <c r="AA22" s="90"/>
      <c r="AB22" s="45"/>
      <c r="AC22" s="77"/>
      <c r="AD22" s="15"/>
      <c r="AE22" s="88"/>
      <c r="AF22" s="89"/>
      <c r="AG22" s="90"/>
      <c r="AH22" s="45"/>
      <c r="AI22" s="77"/>
      <c r="AJ22" s="15"/>
      <c r="AK22" s="77"/>
      <c r="AL22" s="15"/>
    </row>
    <row r="23" spans="1:38" ht="15">
      <c r="A23" s="22" t="s">
        <v>26</v>
      </c>
      <c r="B23" s="33"/>
      <c r="C23" s="44"/>
      <c r="D23" s="8">
        <v>0</v>
      </c>
      <c r="E23" s="33"/>
      <c r="F23" s="44"/>
      <c r="G23" s="8">
        <v>0</v>
      </c>
      <c r="H23" s="33"/>
      <c r="I23" s="44"/>
      <c r="J23" s="8">
        <v>0</v>
      </c>
      <c r="K23" s="33">
        <v>271.7</v>
      </c>
      <c r="L23" s="44">
        <v>271.7</v>
      </c>
      <c r="M23" s="8">
        <v>1310343.4944187799</v>
      </c>
      <c r="N23" s="33"/>
      <c r="O23" s="44"/>
      <c r="P23" s="8">
        <v>0</v>
      </c>
      <c r="Q23" s="61">
        <v>543.4</v>
      </c>
      <c r="R23" s="73">
        <v>543.4</v>
      </c>
      <c r="S23" s="33"/>
      <c r="T23" s="44"/>
      <c r="U23" s="33">
        <v>135.85065</v>
      </c>
      <c r="V23" s="44">
        <v>135.85065</v>
      </c>
      <c r="W23" s="33">
        <v>407.55195000000003</v>
      </c>
      <c r="X23" s="44">
        <v>407.55195000000003</v>
      </c>
      <c r="Y23" s="88"/>
      <c r="Z23" s="89"/>
      <c r="AA23" s="88"/>
      <c r="AB23" s="89"/>
      <c r="AC23" s="88">
        <v>271.7</v>
      </c>
      <c r="AD23" s="89">
        <v>271.7</v>
      </c>
      <c r="AE23" s="88"/>
      <c r="AF23" s="89"/>
      <c r="AG23" s="88"/>
      <c r="AH23" s="89"/>
      <c r="AI23" s="88">
        <v>135.85065</v>
      </c>
      <c r="AJ23" s="89">
        <v>135.85065</v>
      </c>
      <c r="AK23" s="88">
        <v>407.55195000000003</v>
      </c>
      <c r="AL23" s="89">
        <v>407.55195000000003</v>
      </c>
    </row>
    <row r="24" spans="1:38" ht="15">
      <c r="A24" s="22" t="s">
        <v>27</v>
      </c>
      <c r="B24" s="33">
        <v>954.16</v>
      </c>
      <c r="C24" s="44">
        <v>1220.32</v>
      </c>
      <c r="D24" s="8">
        <v>8577862</v>
      </c>
      <c r="E24" s="33">
        <v>954.16</v>
      </c>
      <c r="F24" s="44">
        <v>1220.32</v>
      </c>
      <c r="G24" s="8">
        <v>8577862.113977186</v>
      </c>
      <c r="H24" s="33">
        <v>954.16</v>
      </c>
      <c r="I24" s="44">
        <v>1220.32</v>
      </c>
      <c r="J24" s="8">
        <v>8577862.113977186</v>
      </c>
      <c r="K24" s="33">
        <v>816.71</v>
      </c>
      <c r="L24" s="44">
        <v>1106.31</v>
      </c>
      <c r="M24" s="8">
        <v>7610775.5695303725</v>
      </c>
      <c r="N24" s="33">
        <v>954.16</v>
      </c>
      <c r="O24" s="44">
        <v>1220.32</v>
      </c>
      <c r="P24" s="8">
        <v>8577862.113977186</v>
      </c>
      <c r="Q24" s="61">
        <v>679.25</v>
      </c>
      <c r="R24" s="73">
        <v>992.3</v>
      </c>
      <c r="S24" s="33">
        <v>954.16</v>
      </c>
      <c r="T24" s="44">
        <v>1220.32</v>
      </c>
      <c r="U24" s="33">
        <v>885.4333125</v>
      </c>
      <c r="V24" s="44">
        <v>1163.3151</v>
      </c>
      <c r="W24" s="33">
        <v>747.9799375</v>
      </c>
      <c r="X24" s="44">
        <v>1049.3053</v>
      </c>
      <c r="Y24" s="88">
        <v>954.16</v>
      </c>
      <c r="Z24" s="89">
        <v>1220.32</v>
      </c>
      <c r="AA24" s="88">
        <v>954.16</v>
      </c>
      <c r="AB24" s="89">
        <v>1220.32</v>
      </c>
      <c r="AC24" s="88">
        <v>816.71</v>
      </c>
      <c r="AD24" s="89">
        <v>1106.31</v>
      </c>
      <c r="AE24" s="88">
        <v>954.16</v>
      </c>
      <c r="AF24" s="89">
        <v>1220.32</v>
      </c>
      <c r="AG24" s="88">
        <v>954.16</v>
      </c>
      <c r="AH24" s="89">
        <v>1220.32</v>
      </c>
      <c r="AI24" s="88">
        <v>885.4333125</v>
      </c>
      <c r="AJ24" s="89">
        <v>1163.3151</v>
      </c>
      <c r="AK24" s="88">
        <v>747.9799375</v>
      </c>
      <c r="AL24" s="89">
        <v>1049.3053</v>
      </c>
    </row>
    <row r="25" spans="1:38" ht="15">
      <c r="A25" s="22" t="s">
        <v>28</v>
      </c>
      <c r="B25" s="33"/>
      <c r="C25" s="44"/>
      <c r="D25" s="8">
        <v>0</v>
      </c>
      <c r="E25" s="33"/>
      <c r="F25" s="44"/>
      <c r="G25" s="8">
        <v>0</v>
      </c>
      <c r="H25" s="33"/>
      <c r="I25" s="44"/>
      <c r="J25" s="8">
        <v>0</v>
      </c>
      <c r="K25" s="33">
        <v>126.99</v>
      </c>
      <c r="L25" s="44">
        <v>183.1</v>
      </c>
      <c r="M25" s="8">
        <v>199638.35436372683</v>
      </c>
      <c r="N25" s="33"/>
      <c r="O25" s="44"/>
      <c r="P25" s="8">
        <v>0</v>
      </c>
      <c r="Q25" s="61">
        <v>253.98</v>
      </c>
      <c r="R25" s="73">
        <v>366.21</v>
      </c>
      <c r="S25" s="33"/>
      <c r="T25" s="44"/>
      <c r="U25" s="33">
        <v>63.49541250000001</v>
      </c>
      <c r="V25" s="44">
        <v>91.55152500000001</v>
      </c>
      <c r="W25" s="33">
        <v>190.48623750000002</v>
      </c>
      <c r="X25" s="44">
        <v>274.654575</v>
      </c>
      <c r="Y25" s="88"/>
      <c r="Z25" s="89"/>
      <c r="AA25" s="88"/>
      <c r="AB25" s="89"/>
      <c r="AC25" s="88">
        <v>126.99</v>
      </c>
      <c r="AD25" s="89">
        <v>183.1</v>
      </c>
      <c r="AE25" s="88"/>
      <c r="AF25" s="89"/>
      <c r="AG25" s="88"/>
      <c r="AH25" s="89"/>
      <c r="AI25" s="88">
        <v>63.49541250000001</v>
      </c>
      <c r="AJ25" s="89">
        <v>91.55152500000001</v>
      </c>
      <c r="AK25" s="88">
        <v>190.48623750000002</v>
      </c>
      <c r="AL25" s="89">
        <v>274.654575</v>
      </c>
    </row>
    <row r="26" spans="1:38" ht="15">
      <c r="A26" s="22" t="s">
        <v>29</v>
      </c>
      <c r="B26" s="33"/>
      <c r="C26" s="44"/>
      <c r="D26" s="8">
        <v>0</v>
      </c>
      <c r="E26" s="33"/>
      <c r="F26" s="44"/>
      <c r="G26" s="8">
        <v>0</v>
      </c>
      <c r="H26" s="33"/>
      <c r="I26" s="44"/>
      <c r="J26" s="8">
        <v>0</v>
      </c>
      <c r="K26" s="33">
        <v>153.57</v>
      </c>
      <c r="L26" s="44">
        <v>245.12</v>
      </c>
      <c r="M26" s="8">
        <v>367639.83581303805</v>
      </c>
      <c r="N26" s="33"/>
      <c r="O26" s="44"/>
      <c r="P26" s="8">
        <v>0</v>
      </c>
      <c r="Q26" s="61">
        <v>307.14</v>
      </c>
      <c r="R26" s="73">
        <v>490.24</v>
      </c>
      <c r="S26" s="33"/>
      <c r="T26" s="44"/>
      <c r="U26" s="33">
        <v>76.78515</v>
      </c>
      <c r="V26" s="44">
        <v>122.56091250000001</v>
      </c>
      <c r="W26" s="33">
        <v>230.35545000000002</v>
      </c>
      <c r="X26" s="44">
        <v>367.68273750000003</v>
      </c>
      <c r="Y26" s="88"/>
      <c r="Z26" s="89"/>
      <c r="AA26" s="88"/>
      <c r="AB26" s="89"/>
      <c r="AC26" s="88">
        <v>153.57</v>
      </c>
      <c r="AD26" s="89">
        <v>245.12</v>
      </c>
      <c r="AE26" s="88"/>
      <c r="AF26" s="89"/>
      <c r="AG26" s="88"/>
      <c r="AH26" s="89"/>
      <c r="AI26" s="88">
        <v>76.78515</v>
      </c>
      <c r="AJ26" s="89">
        <v>122.56091250000001</v>
      </c>
      <c r="AK26" s="88">
        <v>230.35545000000002</v>
      </c>
      <c r="AL26" s="89">
        <v>367.68273750000003</v>
      </c>
    </row>
    <row r="27" spans="1:38" ht="15">
      <c r="A27" s="22" t="s">
        <v>30</v>
      </c>
      <c r="B27" s="33"/>
      <c r="C27" s="44"/>
      <c r="D27" s="8">
        <v>0</v>
      </c>
      <c r="E27" s="33"/>
      <c r="F27" s="44"/>
      <c r="G27" s="8">
        <v>0</v>
      </c>
      <c r="H27" s="33"/>
      <c r="I27" s="44"/>
      <c r="J27" s="8">
        <v>0</v>
      </c>
      <c r="K27" s="33">
        <v>242.17</v>
      </c>
      <c r="L27" s="44">
        <v>342.58</v>
      </c>
      <c r="M27" s="8">
        <v>694629.6045272495</v>
      </c>
      <c r="N27" s="33"/>
      <c r="O27" s="44"/>
      <c r="P27" s="8">
        <v>0</v>
      </c>
      <c r="Q27" s="61">
        <v>484.34</v>
      </c>
      <c r="R27" s="73">
        <v>685.16</v>
      </c>
      <c r="S27" s="33"/>
      <c r="T27" s="44"/>
      <c r="U27" s="33">
        <v>121.084275</v>
      </c>
      <c r="V27" s="44">
        <v>171.28995</v>
      </c>
      <c r="W27" s="33">
        <v>363.25282500000003</v>
      </c>
      <c r="X27" s="44">
        <v>513.86985</v>
      </c>
      <c r="Y27" s="88"/>
      <c r="Z27" s="89"/>
      <c r="AA27" s="88"/>
      <c r="AB27" s="89"/>
      <c r="AC27" s="88">
        <v>242.17</v>
      </c>
      <c r="AD27" s="89">
        <v>342.58</v>
      </c>
      <c r="AE27" s="88"/>
      <c r="AF27" s="89"/>
      <c r="AG27" s="88"/>
      <c r="AH27" s="89"/>
      <c r="AI27" s="88">
        <v>121.084275</v>
      </c>
      <c r="AJ27" s="89">
        <v>171.28995</v>
      </c>
      <c r="AK27" s="88">
        <v>363.25282500000003</v>
      </c>
      <c r="AL27" s="89">
        <v>513.86985</v>
      </c>
    </row>
    <row r="28" spans="1:38" ht="15">
      <c r="A28" s="22" t="s">
        <v>31</v>
      </c>
      <c r="B28" s="33"/>
      <c r="C28" s="44">
        <v>14.01</v>
      </c>
      <c r="D28" s="8">
        <v>18011</v>
      </c>
      <c r="E28" s="33"/>
      <c r="F28" s="44">
        <v>14.01</v>
      </c>
      <c r="G28" s="8">
        <v>18011.27249578838</v>
      </c>
      <c r="H28" s="33"/>
      <c r="I28" s="44">
        <v>14.01</v>
      </c>
      <c r="J28" s="8">
        <v>18011.27249578838</v>
      </c>
      <c r="K28" s="33">
        <v>262.84</v>
      </c>
      <c r="L28" s="44">
        <v>379.12</v>
      </c>
      <c r="M28" s="8">
        <v>778766.9194469653</v>
      </c>
      <c r="N28" s="33"/>
      <c r="O28" s="44">
        <v>14.01</v>
      </c>
      <c r="P28" s="8">
        <v>18011.27249578838</v>
      </c>
      <c r="Q28" s="61">
        <v>525.68</v>
      </c>
      <c r="R28" s="73">
        <v>744.23</v>
      </c>
      <c r="S28" s="33"/>
      <c r="T28" s="44">
        <v>14.01</v>
      </c>
      <c r="U28" s="33">
        <v>131.4207375</v>
      </c>
      <c r="V28" s="44">
        <v>196.563825</v>
      </c>
      <c r="W28" s="33">
        <v>394.26221250000003</v>
      </c>
      <c r="X28" s="44">
        <v>561.6714750000001</v>
      </c>
      <c r="Y28" s="88"/>
      <c r="Z28" s="89">
        <v>14.01</v>
      </c>
      <c r="AA28" s="88"/>
      <c r="AB28" s="89">
        <v>14.01</v>
      </c>
      <c r="AC28" s="88">
        <v>262.84</v>
      </c>
      <c r="AD28" s="89">
        <v>379.12</v>
      </c>
      <c r="AE28" s="88"/>
      <c r="AF28" s="89">
        <v>14.01</v>
      </c>
      <c r="AG28" s="88"/>
      <c r="AH28" s="89">
        <v>14.01</v>
      </c>
      <c r="AI28" s="88">
        <v>131.4207375</v>
      </c>
      <c r="AJ28" s="89">
        <v>196.563825</v>
      </c>
      <c r="AK28" s="88">
        <v>394.26221250000003</v>
      </c>
      <c r="AL28" s="89">
        <v>561.6714750000001</v>
      </c>
    </row>
    <row r="29" spans="1:38" ht="15">
      <c r="A29" s="22" t="s">
        <v>32</v>
      </c>
      <c r="B29" s="33"/>
      <c r="C29" s="44">
        <v>28.03</v>
      </c>
      <c r="D29" s="8">
        <v>73574</v>
      </c>
      <c r="E29" s="33"/>
      <c r="F29" s="44">
        <v>28.03</v>
      </c>
      <c r="G29" s="8">
        <v>73574.40752018109</v>
      </c>
      <c r="H29" s="33"/>
      <c r="I29" s="44">
        <v>28.03</v>
      </c>
      <c r="J29" s="8">
        <v>73574.40752018109</v>
      </c>
      <c r="K29" s="33">
        <v>280.56</v>
      </c>
      <c r="L29" s="44">
        <v>415.66</v>
      </c>
      <c r="M29" s="8">
        <v>1809697.9315112245</v>
      </c>
      <c r="N29" s="33"/>
      <c r="O29" s="44">
        <v>28.03</v>
      </c>
      <c r="P29" s="8">
        <v>73574.40752018109</v>
      </c>
      <c r="Q29" s="61">
        <v>561.12</v>
      </c>
      <c r="R29" s="73">
        <v>803.29</v>
      </c>
      <c r="S29" s="33"/>
      <c r="T29" s="44">
        <v>28.03</v>
      </c>
      <c r="U29" s="33">
        <v>140.2805625</v>
      </c>
      <c r="V29" s="44">
        <v>221.84520000000003</v>
      </c>
      <c r="W29" s="33">
        <v>420.84168750000003</v>
      </c>
      <c r="X29" s="44">
        <v>609.4756000000001</v>
      </c>
      <c r="Y29" s="88"/>
      <c r="Z29" s="89">
        <v>28.03</v>
      </c>
      <c r="AA29" s="88"/>
      <c r="AB29" s="89">
        <v>28.03</v>
      </c>
      <c r="AC29" s="88">
        <v>280.56</v>
      </c>
      <c r="AD29" s="89">
        <v>415.66</v>
      </c>
      <c r="AE29" s="88"/>
      <c r="AF29" s="89">
        <v>28.03</v>
      </c>
      <c r="AG29" s="88"/>
      <c r="AH29" s="89">
        <v>28.03</v>
      </c>
      <c r="AI29" s="88">
        <v>140.2805625</v>
      </c>
      <c r="AJ29" s="89">
        <v>221.84520000000003</v>
      </c>
      <c r="AK29" s="88">
        <v>420.84168750000003</v>
      </c>
      <c r="AL29" s="89">
        <v>609.4756000000001</v>
      </c>
    </row>
    <row r="30" spans="1:38" ht="15">
      <c r="A30" s="22" t="s">
        <v>33</v>
      </c>
      <c r="B30" s="33"/>
      <c r="C30" s="44">
        <v>42.04</v>
      </c>
      <c r="D30" s="8">
        <v>39544</v>
      </c>
      <c r="E30" s="33"/>
      <c r="F30" s="44">
        <v>42.04</v>
      </c>
      <c r="G30" s="8">
        <v>39544.01585759884</v>
      </c>
      <c r="H30" s="33"/>
      <c r="I30" s="44">
        <v>42.04</v>
      </c>
      <c r="J30" s="8">
        <v>39544.01585759884</v>
      </c>
      <c r="K30" s="33">
        <v>366.21</v>
      </c>
      <c r="L30" s="44">
        <v>543.75</v>
      </c>
      <c r="M30" s="8">
        <v>899069.0758898701</v>
      </c>
      <c r="N30" s="33"/>
      <c r="O30" s="44">
        <v>42.04</v>
      </c>
      <c r="P30" s="8">
        <v>39544.01585759884</v>
      </c>
      <c r="Q30" s="61">
        <v>732.41</v>
      </c>
      <c r="R30" s="73">
        <v>1045.46</v>
      </c>
      <c r="S30" s="33"/>
      <c r="T30" s="44">
        <v>42.04</v>
      </c>
      <c r="U30" s="33">
        <v>183.10305000000002</v>
      </c>
      <c r="V30" s="44">
        <v>292.89483750000005</v>
      </c>
      <c r="W30" s="33">
        <v>549.30915</v>
      </c>
      <c r="X30" s="44">
        <v>794.6045125</v>
      </c>
      <c r="Y30" s="88"/>
      <c r="Z30" s="89">
        <v>42.04</v>
      </c>
      <c r="AA30" s="88"/>
      <c r="AB30" s="89">
        <v>42.04</v>
      </c>
      <c r="AC30" s="88">
        <v>366.21</v>
      </c>
      <c r="AD30" s="89">
        <v>543.75</v>
      </c>
      <c r="AE30" s="88"/>
      <c r="AF30" s="89">
        <v>42.04</v>
      </c>
      <c r="AG30" s="88"/>
      <c r="AH30" s="89">
        <v>42.04</v>
      </c>
      <c r="AI30" s="88">
        <v>183.10305000000002</v>
      </c>
      <c r="AJ30" s="89">
        <v>292.89483750000005</v>
      </c>
      <c r="AK30" s="88">
        <v>549.30915</v>
      </c>
      <c r="AL30" s="89">
        <v>794.6045125</v>
      </c>
    </row>
    <row r="31" spans="1:38" ht="15">
      <c r="A31" s="22" t="s">
        <v>34</v>
      </c>
      <c r="B31" s="33">
        <v>599.55</v>
      </c>
      <c r="C31" s="44">
        <v>3208.58</v>
      </c>
      <c r="D31" s="8">
        <v>3140203.4608572023</v>
      </c>
      <c r="E31" s="33">
        <v>599.55</v>
      </c>
      <c r="F31" s="44">
        <v>3208.58</v>
      </c>
      <c r="G31" s="8">
        <v>3140203.4608572023</v>
      </c>
      <c r="H31" s="33">
        <v>599.55</v>
      </c>
      <c r="I31" s="44">
        <v>3208.58</v>
      </c>
      <c r="J31" s="8">
        <v>3140203.4608572023</v>
      </c>
      <c r="K31" s="33">
        <v>599.55</v>
      </c>
      <c r="L31" s="44">
        <v>3208.58</v>
      </c>
      <c r="M31" s="8">
        <v>3140203.4608572</v>
      </c>
      <c r="N31" s="33">
        <v>599.55</v>
      </c>
      <c r="O31" s="44">
        <v>3208.58</v>
      </c>
      <c r="P31" s="8">
        <v>3140203.4608572023</v>
      </c>
      <c r="Q31" s="61">
        <v>599.55</v>
      </c>
      <c r="R31" s="73">
        <v>3208.58</v>
      </c>
      <c r="S31" s="33">
        <v>599.55</v>
      </c>
      <c r="T31" s="44">
        <v>3208.58</v>
      </c>
      <c r="U31" s="33">
        <v>599.55</v>
      </c>
      <c r="V31" s="44">
        <v>3208.58</v>
      </c>
      <c r="W31" s="33">
        <v>599.55</v>
      </c>
      <c r="X31" s="44">
        <v>3208.58</v>
      </c>
      <c r="Y31" s="88">
        <v>599.55</v>
      </c>
      <c r="Z31" s="89">
        <v>3208.58</v>
      </c>
      <c r="AA31" s="88">
        <v>599.55</v>
      </c>
      <c r="AB31" s="89">
        <v>3208.58</v>
      </c>
      <c r="AC31" s="88">
        <v>599.55</v>
      </c>
      <c r="AD31" s="89">
        <v>3208.58</v>
      </c>
      <c r="AE31" s="88">
        <v>599.55</v>
      </c>
      <c r="AF31" s="89">
        <v>3208.58</v>
      </c>
      <c r="AG31" s="88">
        <v>599.55</v>
      </c>
      <c r="AH31" s="89">
        <v>3208.58</v>
      </c>
      <c r="AI31" s="88">
        <v>599.55</v>
      </c>
      <c r="AJ31" s="89">
        <v>3208.58</v>
      </c>
      <c r="AK31" s="88">
        <v>599.55</v>
      </c>
      <c r="AL31" s="89">
        <v>3208.58</v>
      </c>
    </row>
    <row r="32" spans="1:38" ht="15">
      <c r="A32" s="22" t="s">
        <v>35</v>
      </c>
      <c r="B32" s="33">
        <v>0</v>
      </c>
      <c r="C32" s="44">
        <v>0</v>
      </c>
      <c r="D32" s="8">
        <v>0</v>
      </c>
      <c r="E32" s="33">
        <v>0</v>
      </c>
      <c r="F32" s="44">
        <v>0</v>
      </c>
      <c r="G32" s="8">
        <v>0</v>
      </c>
      <c r="H32" s="33">
        <v>0</v>
      </c>
      <c r="I32" s="44">
        <v>0</v>
      </c>
      <c r="J32" s="8">
        <v>0</v>
      </c>
      <c r="K32" s="33">
        <v>0</v>
      </c>
      <c r="L32" s="44">
        <v>0</v>
      </c>
      <c r="M32" s="8">
        <v>0</v>
      </c>
      <c r="N32" s="33">
        <v>0</v>
      </c>
      <c r="O32" s="44">
        <v>0</v>
      </c>
      <c r="P32" s="8">
        <v>0</v>
      </c>
      <c r="Q32" s="61">
        <v>0</v>
      </c>
      <c r="R32" s="73">
        <v>0</v>
      </c>
      <c r="S32" s="33">
        <v>0</v>
      </c>
      <c r="T32" s="44">
        <v>0</v>
      </c>
      <c r="U32" s="33">
        <v>0</v>
      </c>
      <c r="V32" s="44">
        <v>0</v>
      </c>
      <c r="W32" s="33">
        <v>0</v>
      </c>
      <c r="X32" s="44">
        <v>0</v>
      </c>
      <c r="Y32" s="88">
        <v>0</v>
      </c>
      <c r="Z32" s="89">
        <v>0</v>
      </c>
      <c r="AA32" s="88">
        <v>0</v>
      </c>
      <c r="AB32" s="89">
        <v>0</v>
      </c>
      <c r="AC32" s="88">
        <v>0</v>
      </c>
      <c r="AD32" s="89">
        <v>0</v>
      </c>
      <c r="AE32" s="88">
        <v>0</v>
      </c>
      <c r="AF32" s="89">
        <v>0</v>
      </c>
      <c r="AG32" s="88">
        <v>0</v>
      </c>
      <c r="AH32" s="89">
        <v>0</v>
      </c>
      <c r="AI32" s="88">
        <v>0</v>
      </c>
      <c r="AJ32" s="89">
        <v>0</v>
      </c>
      <c r="AK32" s="88">
        <v>0</v>
      </c>
      <c r="AL32" s="89">
        <v>0</v>
      </c>
    </row>
    <row r="33" spans="1:38" ht="15">
      <c r="A33" s="22" t="s">
        <v>36</v>
      </c>
      <c r="B33" s="33">
        <v>722.34</v>
      </c>
      <c r="C33" s="44"/>
      <c r="D33" s="8">
        <v>2185714.588596488</v>
      </c>
      <c r="E33" s="33">
        <v>722.34</v>
      </c>
      <c r="F33" s="44"/>
      <c r="G33" s="8">
        <v>2185714.588596488</v>
      </c>
      <c r="H33" s="33">
        <v>722.34</v>
      </c>
      <c r="I33" s="44"/>
      <c r="J33" s="8">
        <v>2185714.588596488</v>
      </c>
      <c r="K33" s="33">
        <v>722.34</v>
      </c>
      <c r="L33" s="44"/>
      <c r="M33" s="8">
        <v>2185714.588596488</v>
      </c>
      <c r="N33" s="33">
        <v>1007.94</v>
      </c>
      <c r="O33" s="44"/>
      <c r="P33" s="8">
        <v>3049897.689553342</v>
      </c>
      <c r="Q33" s="61">
        <v>1293.53</v>
      </c>
      <c r="R33" s="73"/>
      <c r="S33" s="33">
        <v>722.34</v>
      </c>
      <c r="T33" s="44"/>
      <c r="U33" s="33">
        <v>722.34</v>
      </c>
      <c r="V33" s="44"/>
      <c r="W33" s="33">
        <v>722.34</v>
      </c>
      <c r="X33" s="44"/>
      <c r="Y33" s="88">
        <v>722.34</v>
      </c>
      <c r="Z33" s="89"/>
      <c r="AA33" s="88">
        <v>722.34</v>
      </c>
      <c r="AB33" s="89"/>
      <c r="AC33" s="88">
        <v>722.34</v>
      </c>
      <c r="AD33" s="89"/>
      <c r="AE33" s="88">
        <v>1007.94</v>
      </c>
      <c r="AF33" s="89"/>
      <c r="AG33" s="88">
        <v>722.34</v>
      </c>
      <c r="AH33" s="89"/>
      <c r="AI33" s="88">
        <v>722.34</v>
      </c>
      <c r="AJ33" s="89"/>
      <c r="AK33" s="88">
        <v>722.34</v>
      </c>
      <c r="AL33" s="89"/>
    </row>
    <row r="34" spans="1:38" ht="15">
      <c r="A34" s="22" t="s">
        <v>37</v>
      </c>
      <c r="B34" s="33"/>
      <c r="C34" s="44">
        <v>1851.21</v>
      </c>
      <c r="D34" s="8">
        <v>2858875.01582877</v>
      </c>
      <c r="E34" s="33"/>
      <c r="F34" s="44">
        <v>1851.21</v>
      </c>
      <c r="G34" s="8">
        <v>2858875.01582877</v>
      </c>
      <c r="H34" s="33"/>
      <c r="I34" s="44">
        <v>1851.21</v>
      </c>
      <c r="J34" s="8">
        <v>2858875.01582877</v>
      </c>
      <c r="K34" s="33"/>
      <c r="L34" s="44">
        <v>1851.21</v>
      </c>
      <c r="M34" s="8">
        <v>2858875.01582877</v>
      </c>
      <c r="N34" s="33"/>
      <c r="O34" s="44">
        <v>1906.09</v>
      </c>
      <c r="P34" s="8">
        <v>2943631.2759403833</v>
      </c>
      <c r="Q34" s="61"/>
      <c r="R34" s="73">
        <v>1960.97</v>
      </c>
      <c r="S34" s="33"/>
      <c r="T34" s="44">
        <v>1851.21</v>
      </c>
      <c r="U34" s="33"/>
      <c r="V34" s="44">
        <v>1851.21</v>
      </c>
      <c r="W34" s="33"/>
      <c r="X34" s="44">
        <v>1851.21</v>
      </c>
      <c r="Y34" s="88"/>
      <c r="Z34" s="89">
        <v>1851.21</v>
      </c>
      <c r="AA34" s="88"/>
      <c r="AB34" s="89">
        <v>1851.21</v>
      </c>
      <c r="AC34" s="88"/>
      <c r="AD34" s="89">
        <v>1851.21</v>
      </c>
      <c r="AE34" s="88"/>
      <c r="AF34" s="89">
        <v>1906.09</v>
      </c>
      <c r="AG34" s="88"/>
      <c r="AH34" s="89">
        <v>1851.21</v>
      </c>
      <c r="AI34" s="88"/>
      <c r="AJ34" s="89">
        <v>1851.21</v>
      </c>
      <c r="AK34" s="88"/>
      <c r="AL34" s="89">
        <v>1851.21</v>
      </c>
    </row>
    <row r="35" spans="1:38" ht="15">
      <c r="A35" s="22" t="s">
        <v>38</v>
      </c>
      <c r="B35" s="33">
        <v>945.41</v>
      </c>
      <c r="C35" s="44">
        <v>950.87</v>
      </c>
      <c r="D35" s="8">
        <v>192012.97669312448</v>
      </c>
      <c r="E35" s="33">
        <v>945.41</v>
      </c>
      <c r="F35" s="44">
        <v>950.87</v>
      </c>
      <c r="G35" s="8">
        <v>192012.97669312448</v>
      </c>
      <c r="H35" s="33">
        <v>945.41</v>
      </c>
      <c r="I35" s="44">
        <v>950.87</v>
      </c>
      <c r="J35" s="8">
        <v>192012.97669312448</v>
      </c>
      <c r="K35" s="33">
        <v>945.41</v>
      </c>
      <c r="L35" s="44">
        <v>950.87</v>
      </c>
      <c r="M35" s="8">
        <v>192012.97669312448</v>
      </c>
      <c r="N35" s="33">
        <v>945.41</v>
      </c>
      <c r="O35" s="44">
        <v>950.87</v>
      </c>
      <c r="P35" s="8">
        <v>192012.97669312448</v>
      </c>
      <c r="Q35" s="61">
        <v>1063.18</v>
      </c>
      <c r="R35" s="73">
        <v>1523.89</v>
      </c>
      <c r="S35" s="33">
        <v>945.41</v>
      </c>
      <c r="T35" s="44">
        <v>950.87</v>
      </c>
      <c r="U35" s="33">
        <v>945.41</v>
      </c>
      <c r="V35" s="44">
        <v>950.87</v>
      </c>
      <c r="W35" s="33">
        <v>945.41</v>
      </c>
      <c r="X35" s="44">
        <v>950.87</v>
      </c>
      <c r="Y35" s="88">
        <v>945.41</v>
      </c>
      <c r="Z35" s="89">
        <v>950.87</v>
      </c>
      <c r="AA35" s="88">
        <v>945.41</v>
      </c>
      <c r="AB35" s="89">
        <v>950.87</v>
      </c>
      <c r="AC35" s="88">
        <v>945.41</v>
      </c>
      <c r="AD35" s="89">
        <v>950.87</v>
      </c>
      <c r="AE35" s="88">
        <v>945.41</v>
      </c>
      <c r="AF35" s="89">
        <v>950.87</v>
      </c>
      <c r="AG35" s="88">
        <v>945.41</v>
      </c>
      <c r="AH35" s="89">
        <v>950.87</v>
      </c>
      <c r="AI35" s="88">
        <v>945.41</v>
      </c>
      <c r="AJ35" s="89">
        <v>950.87</v>
      </c>
      <c r="AK35" s="88">
        <v>945.41</v>
      </c>
      <c r="AL35" s="89">
        <v>950.87</v>
      </c>
    </row>
    <row r="36" spans="1:38" ht="15">
      <c r="A36" s="21" t="s">
        <v>39</v>
      </c>
      <c r="B36" s="34">
        <v>129989.2</v>
      </c>
      <c r="C36" s="45">
        <v>129989.2</v>
      </c>
      <c r="D36" s="7">
        <v>6629449.200000006</v>
      </c>
      <c r="E36" s="34">
        <v>129989.2</v>
      </c>
      <c r="F36" s="45">
        <v>129989.2</v>
      </c>
      <c r="G36" s="7">
        <v>6629449.200000006</v>
      </c>
      <c r="H36" s="34">
        <v>175000</v>
      </c>
      <c r="I36" s="45">
        <v>175000</v>
      </c>
      <c r="J36" s="7">
        <v>8925000</v>
      </c>
      <c r="K36" s="34">
        <v>129989.2</v>
      </c>
      <c r="L36" s="45">
        <v>129989.2</v>
      </c>
      <c r="M36" s="7">
        <v>6629449.200000006</v>
      </c>
      <c r="N36" s="34">
        <v>129989.2</v>
      </c>
      <c r="O36" s="45">
        <v>129989.2</v>
      </c>
      <c r="P36" s="7">
        <v>6629449.200000006</v>
      </c>
      <c r="Q36" s="62">
        <v>139158.32</v>
      </c>
      <c r="R36" s="74">
        <v>139158.32</v>
      </c>
      <c r="S36" s="34">
        <v>150000</v>
      </c>
      <c r="T36" s="45">
        <v>150000</v>
      </c>
      <c r="U36" s="34">
        <v>129989.2</v>
      </c>
      <c r="V36" s="45">
        <v>129989.2</v>
      </c>
      <c r="W36" s="34">
        <v>129989.2</v>
      </c>
      <c r="X36" s="45">
        <v>129989.2</v>
      </c>
      <c r="Y36" s="90">
        <v>129989.2</v>
      </c>
      <c r="Z36" s="45">
        <v>129989.2</v>
      </c>
      <c r="AA36" s="90">
        <v>175000</v>
      </c>
      <c r="AB36" s="45">
        <v>175000</v>
      </c>
      <c r="AC36" s="90">
        <v>129989.2</v>
      </c>
      <c r="AD36" s="45">
        <v>129989.2</v>
      </c>
      <c r="AE36" s="90">
        <v>129989.2</v>
      </c>
      <c r="AF36" s="45">
        <v>129989.2</v>
      </c>
      <c r="AG36" s="90">
        <v>150000</v>
      </c>
      <c r="AH36" s="45">
        <v>150000</v>
      </c>
      <c r="AI36" s="90">
        <v>129989.2</v>
      </c>
      <c r="AJ36" s="45">
        <v>129989.2</v>
      </c>
      <c r="AK36" s="90">
        <v>129989.2</v>
      </c>
      <c r="AL36" s="45">
        <v>129989.2</v>
      </c>
    </row>
    <row r="37" spans="1:38" ht="15">
      <c r="A37" s="22" t="s">
        <v>40</v>
      </c>
      <c r="B37" s="33">
        <v>8500</v>
      </c>
      <c r="C37" s="44">
        <v>306300</v>
      </c>
      <c r="D37" s="8">
        <v>314800</v>
      </c>
      <c r="E37" s="33">
        <v>8500</v>
      </c>
      <c r="F37" s="44">
        <v>306300</v>
      </c>
      <c r="G37" s="8">
        <v>314800</v>
      </c>
      <c r="H37" s="33">
        <v>8500</v>
      </c>
      <c r="I37" s="44">
        <v>306300</v>
      </c>
      <c r="J37" s="8">
        <v>314800</v>
      </c>
      <c r="K37" s="33">
        <v>8500</v>
      </c>
      <c r="L37" s="44">
        <v>306300</v>
      </c>
      <c r="M37" s="8">
        <v>314800</v>
      </c>
      <c r="N37" s="33">
        <v>8500</v>
      </c>
      <c r="O37" s="44">
        <v>306300</v>
      </c>
      <c r="P37" s="8">
        <v>314800</v>
      </c>
      <c r="Q37" s="61">
        <v>8500</v>
      </c>
      <c r="R37" s="73">
        <v>306300</v>
      </c>
      <c r="S37" s="33">
        <v>8500</v>
      </c>
      <c r="T37" s="44">
        <v>306300</v>
      </c>
      <c r="U37" s="33">
        <v>8500</v>
      </c>
      <c r="V37" s="44">
        <v>306300</v>
      </c>
      <c r="W37" s="33">
        <v>8500</v>
      </c>
      <c r="X37" s="44">
        <v>306300</v>
      </c>
      <c r="Y37" s="88">
        <v>8500</v>
      </c>
      <c r="Z37" s="89">
        <v>306300</v>
      </c>
      <c r="AA37" s="88">
        <v>8500</v>
      </c>
      <c r="AB37" s="89">
        <v>306300</v>
      </c>
      <c r="AC37" s="88">
        <v>8500</v>
      </c>
      <c r="AD37" s="89">
        <v>306300</v>
      </c>
      <c r="AE37" s="88">
        <v>8500</v>
      </c>
      <c r="AF37" s="89">
        <v>306300</v>
      </c>
      <c r="AG37" s="88">
        <v>8500</v>
      </c>
      <c r="AH37" s="89">
        <v>306300</v>
      </c>
      <c r="AI37" s="88">
        <v>8500</v>
      </c>
      <c r="AJ37" s="89">
        <v>306300</v>
      </c>
      <c r="AK37" s="88">
        <v>8500</v>
      </c>
      <c r="AL37" s="89">
        <v>306300</v>
      </c>
    </row>
    <row r="38" spans="1:38" ht="15">
      <c r="A38" s="22" t="s">
        <v>41</v>
      </c>
      <c r="B38" s="33">
        <v>707051.39</v>
      </c>
      <c r="C38" s="44">
        <v>847110.45</v>
      </c>
      <c r="D38" s="8">
        <v>1554161.84</v>
      </c>
      <c r="E38" s="33">
        <v>707051.39</v>
      </c>
      <c r="F38" s="44">
        <v>847110.45</v>
      </c>
      <c r="G38" s="8">
        <v>1554161.84</v>
      </c>
      <c r="H38" s="33">
        <v>707051.39</v>
      </c>
      <c r="I38" s="44">
        <v>847110.45</v>
      </c>
      <c r="J38" s="8">
        <v>1554161.84</v>
      </c>
      <c r="K38" s="33">
        <v>707051.39</v>
      </c>
      <c r="L38" s="44">
        <v>847110.45</v>
      </c>
      <c r="M38" s="8">
        <v>1554161.84</v>
      </c>
      <c r="N38" s="33">
        <v>707051.39</v>
      </c>
      <c r="O38" s="44">
        <v>847110.45</v>
      </c>
      <c r="P38" s="8">
        <v>1554161.84</v>
      </c>
      <c r="Q38" s="61">
        <v>707051.39</v>
      </c>
      <c r="R38" s="73">
        <v>847110.45</v>
      </c>
      <c r="S38" s="33">
        <v>707051.39</v>
      </c>
      <c r="T38" s="44">
        <v>847110.45</v>
      </c>
      <c r="U38" s="33">
        <v>707051.39</v>
      </c>
      <c r="V38" s="44">
        <v>847110.45</v>
      </c>
      <c r="W38" s="33">
        <v>707051.39</v>
      </c>
      <c r="X38" s="44">
        <v>847110.45</v>
      </c>
      <c r="Y38" s="88">
        <v>707051.39</v>
      </c>
      <c r="Z38" s="89">
        <v>847110.45</v>
      </c>
      <c r="AA38" s="88">
        <v>707051.39</v>
      </c>
      <c r="AB38" s="89">
        <v>847110.45</v>
      </c>
      <c r="AC38" s="88">
        <v>707051.39</v>
      </c>
      <c r="AD38" s="89">
        <v>847110.45</v>
      </c>
      <c r="AE38" s="88">
        <v>707051.39</v>
      </c>
      <c r="AF38" s="89">
        <v>847110.45</v>
      </c>
      <c r="AG38" s="88">
        <v>707051.39</v>
      </c>
      <c r="AH38" s="89">
        <v>847110.45</v>
      </c>
      <c r="AI38" s="88">
        <v>707051.39</v>
      </c>
      <c r="AJ38" s="89">
        <v>847110.45</v>
      </c>
      <c r="AK38" s="88">
        <v>707051.39</v>
      </c>
      <c r="AL38" s="89">
        <v>847110.45</v>
      </c>
    </row>
    <row r="39" spans="1:38" ht="15">
      <c r="A39" s="40" t="s">
        <v>42</v>
      </c>
      <c r="B39" s="8">
        <v>578328.49</v>
      </c>
      <c r="C39" s="46">
        <v>253371.11</v>
      </c>
      <c r="D39" s="8">
        <v>831700</v>
      </c>
      <c r="E39" s="8">
        <f>922883.49-F39</f>
        <v>628652.6699999999</v>
      </c>
      <c r="F39" s="46">
        <f>292889.24+1341.58</f>
        <v>294230.82</v>
      </c>
      <c r="G39" s="8">
        <f>E39+F39</f>
        <v>922883.49</v>
      </c>
      <c r="H39" s="8">
        <f>4610213.79-I39</f>
        <v>1202587.7199999997</v>
      </c>
      <c r="I39" s="46">
        <f>3105058.93+302567.14</f>
        <v>3407626.0700000003</v>
      </c>
      <c r="J39" s="8">
        <v>301849.47</v>
      </c>
      <c r="K39" s="8">
        <f>6704450.47-L39</f>
        <v>2900246.81</v>
      </c>
      <c r="L39" s="46">
        <f>331763.61+3472440.05</f>
        <v>3804203.6599999997</v>
      </c>
      <c r="M39" s="8">
        <f>K39+L39</f>
        <v>6704450.47</v>
      </c>
      <c r="N39" s="8">
        <f>2044308.87-O39</f>
        <v>678696.2600000002</v>
      </c>
      <c r="O39" s="46">
        <f>1254919.48+110693.13</f>
        <v>1365612.6099999999</v>
      </c>
      <c r="P39" s="8">
        <v>440938.18</v>
      </c>
      <c r="Q39" s="55">
        <v>936828</v>
      </c>
      <c r="R39" s="67">
        <v>2492147</v>
      </c>
      <c r="S39" s="8">
        <f>2123109.5-T39</f>
        <v>743113.1799999999</v>
      </c>
      <c r="T39" s="46">
        <f>109658.03+1270338.29</f>
        <v>1379996.32</v>
      </c>
      <c r="U39" s="8">
        <f>1286364.57-V39</f>
        <v>806991.8900000001</v>
      </c>
      <c r="V39" s="46">
        <f>17108.35+462264.33</f>
        <v>479372.68</v>
      </c>
      <c r="W39" s="8">
        <f>2559412.61-X39</f>
        <v>1358290.21</v>
      </c>
      <c r="X39" s="46">
        <f>81065.96+1120056.44</f>
        <v>1201122.4</v>
      </c>
      <c r="Y39" s="79">
        <f>647766.77-Z39</f>
        <v>485310.56000000006</v>
      </c>
      <c r="Z39" s="80">
        <v>162456.21</v>
      </c>
      <c r="AA39" s="79">
        <f>540875.25-AB39</f>
        <v>263724.05000000005</v>
      </c>
      <c r="AB39" s="80">
        <f>275907.29+1243.91</f>
        <v>277151.19999999995</v>
      </c>
      <c r="AC39" s="79">
        <f>789083.79-AD39</f>
        <v>581522.37</v>
      </c>
      <c r="AD39" s="80">
        <v>207561.42</v>
      </c>
      <c r="AE39" s="79">
        <f>618956.05-AF39</f>
        <v>412441.06000000006</v>
      </c>
      <c r="AF39" s="80">
        <v>206514.99</v>
      </c>
      <c r="AG39" s="79">
        <f>559730.81-AH39</f>
        <v>376513.88000000006</v>
      </c>
      <c r="AH39" s="80">
        <v>183216.93</v>
      </c>
      <c r="AI39" s="79">
        <f>681249.18-AJ39</f>
        <v>509608.8300000001</v>
      </c>
      <c r="AJ39" s="80">
        <v>171640.35</v>
      </c>
      <c r="AK39" s="79">
        <f>975646.02-AL39</f>
        <v>704771.79</v>
      </c>
      <c r="AL39" s="80">
        <v>270874.23</v>
      </c>
    </row>
    <row r="40" spans="1:38" ht="15">
      <c r="A40" s="22"/>
      <c r="B40" s="5"/>
      <c r="C40" s="6"/>
      <c r="D40" s="5"/>
      <c r="E40" s="5"/>
      <c r="F40" s="6"/>
      <c r="G40" s="8"/>
      <c r="H40" s="8"/>
      <c r="I40" s="46"/>
      <c r="J40" s="8"/>
      <c r="K40" s="8"/>
      <c r="L40" s="46"/>
      <c r="M40" s="8"/>
      <c r="N40" s="8"/>
      <c r="O40" s="46"/>
      <c r="P40" s="8"/>
      <c r="Q40" s="55"/>
      <c r="R40" s="67"/>
      <c r="S40" s="8"/>
      <c r="T40" s="46"/>
      <c r="U40" s="8"/>
      <c r="V40" s="46"/>
      <c r="W40" s="8"/>
      <c r="X40" s="46"/>
      <c r="Y40"/>
      <c r="Z40" s="78"/>
      <c r="AA40" s="79"/>
      <c r="AB40" s="80"/>
      <c r="AC40" s="79"/>
      <c r="AD40" s="80"/>
      <c r="AE40" s="79"/>
      <c r="AF40" s="80"/>
      <c r="AG40" s="79"/>
      <c r="AH40" s="80"/>
      <c r="AI40" s="79"/>
      <c r="AJ40" s="80"/>
      <c r="AK40" s="79"/>
      <c r="AL40" s="80"/>
    </row>
    <row r="41" spans="1:38" ht="15" thickBot="1">
      <c r="A41" s="20"/>
      <c r="B41" s="16"/>
      <c r="C41" s="3"/>
      <c r="D41" s="16"/>
      <c r="E41" s="16"/>
      <c r="F41" s="3"/>
      <c r="G41" s="31"/>
      <c r="H41" s="31"/>
      <c r="I41" s="50"/>
      <c r="J41" s="31"/>
      <c r="K41" s="31"/>
      <c r="L41" s="50"/>
      <c r="M41" s="8"/>
      <c r="N41" s="8"/>
      <c r="O41" s="46"/>
      <c r="P41" s="8"/>
      <c r="Q41" s="55"/>
      <c r="R41" s="67"/>
      <c r="S41" s="31"/>
      <c r="T41" s="50"/>
      <c r="U41" s="31"/>
      <c r="V41" s="50"/>
      <c r="W41" s="31"/>
      <c r="X41" s="50"/>
      <c r="Z41" s="3"/>
      <c r="AA41" s="91"/>
      <c r="AB41" s="50"/>
      <c r="AC41" s="91"/>
      <c r="AD41" s="50"/>
      <c r="AE41" s="79"/>
      <c r="AF41" s="80"/>
      <c r="AG41" s="91"/>
      <c r="AH41" s="50"/>
      <c r="AI41" s="91"/>
      <c r="AJ41" s="50"/>
      <c r="AK41" s="91"/>
      <c r="AL41" s="50"/>
    </row>
    <row r="42" spans="1:38" ht="15" thickBot="1">
      <c r="A42" s="18"/>
      <c r="B42" s="32"/>
      <c r="C42" s="47"/>
      <c r="D42" s="19"/>
      <c r="E42" s="32"/>
      <c r="F42" s="47"/>
      <c r="G42" s="19"/>
      <c r="H42" s="19"/>
      <c r="I42" s="51"/>
      <c r="J42" s="19"/>
      <c r="K42" s="19"/>
      <c r="L42" s="51"/>
      <c r="M42" s="19"/>
      <c r="N42" s="19"/>
      <c r="O42" s="51"/>
      <c r="P42" s="19"/>
      <c r="Q42" s="63"/>
      <c r="R42" s="75"/>
      <c r="S42" s="19"/>
      <c r="T42" s="51"/>
      <c r="U42" s="19"/>
      <c r="V42" s="51"/>
      <c r="W42" s="19"/>
      <c r="X42" s="51"/>
      <c r="Y42" s="32"/>
      <c r="Z42" s="47"/>
      <c r="AA42" s="19"/>
      <c r="AB42" s="51"/>
      <c r="AC42" s="19"/>
      <c r="AD42" s="51"/>
      <c r="AE42" s="19"/>
      <c r="AF42" s="51"/>
      <c r="AG42" s="19"/>
      <c r="AH42" s="51"/>
      <c r="AI42" s="19"/>
      <c r="AJ42" s="51"/>
      <c r="AK42" s="19"/>
      <c r="AL42" s="51"/>
    </row>
    <row r="43" spans="1:18" s="16" customFormat="1" ht="15">
      <c r="A43" s="5"/>
      <c r="B43" s="5"/>
      <c r="C43" s="5"/>
      <c r="D43" s="5"/>
      <c r="E43" s="5"/>
      <c r="F43" s="5"/>
      <c r="G43" s="8"/>
      <c r="H43" s="8"/>
      <c r="I43" s="8"/>
      <c r="J43" s="8"/>
      <c r="K43" s="8"/>
      <c r="L43" s="8"/>
      <c r="M43" s="7"/>
      <c r="N43" s="7"/>
      <c r="O43" s="7"/>
      <c r="P43" s="7"/>
      <c r="Q43" s="7"/>
      <c r="R43" s="7"/>
    </row>
    <row r="44" spans="1:18" s="16" customFormat="1" ht="15">
      <c r="A44" s="5"/>
      <c r="B44" s="5"/>
      <c r="C44" s="5"/>
      <c r="D44" s="5"/>
      <c r="E44" s="5"/>
      <c r="F44" s="5"/>
      <c r="G44" s="8"/>
      <c r="H44" s="8"/>
      <c r="I44" s="8"/>
      <c r="J44" s="8"/>
      <c r="K44" s="8"/>
      <c r="L44" s="8"/>
      <c r="M44" s="9"/>
      <c r="N44" s="9"/>
      <c r="O44" s="9"/>
      <c r="P44" s="9"/>
      <c r="Q44" s="9"/>
      <c r="R44" s="9"/>
    </row>
    <row r="45" spans="1:18" s="16" customFormat="1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9"/>
      <c r="N45" s="10"/>
      <c r="O45" s="10"/>
      <c r="P45" s="9"/>
      <c r="Q45" s="17"/>
      <c r="R45" s="10"/>
    </row>
    <row r="46" spans="1:18" s="16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9"/>
      <c r="N46" s="10"/>
      <c r="O46" s="10"/>
      <c r="P46" s="9"/>
      <c r="Q46" s="17"/>
      <c r="R46" s="10"/>
    </row>
    <row r="47" spans="1:18" s="16" customFormat="1" ht="15">
      <c r="A47" s="5"/>
      <c r="B47" s="17"/>
      <c r="C47" s="17"/>
      <c r="D47" s="5"/>
      <c r="E47" s="17"/>
      <c r="F47" s="5"/>
      <c r="G47" s="5"/>
      <c r="H47" s="17"/>
      <c r="I47" s="5"/>
      <c r="J47" s="5"/>
      <c r="K47" s="17"/>
      <c r="L47" s="5"/>
      <c r="M47" s="5"/>
      <c r="N47" s="17"/>
      <c r="O47" s="5"/>
      <c r="P47" s="5"/>
      <c r="Q47" s="17"/>
      <c r="R47" s="17"/>
    </row>
    <row r="48" spans="1:18" s="16" customFormat="1" ht="15">
      <c r="A48" s="5"/>
      <c r="B48" s="17"/>
      <c r="C48" s="17"/>
      <c r="D48" s="5"/>
      <c r="E48" s="17"/>
      <c r="F48" s="5"/>
      <c r="G48" s="5"/>
      <c r="H48" s="17"/>
      <c r="I48" s="5"/>
      <c r="J48" s="5"/>
      <c r="K48" s="17"/>
      <c r="L48" s="5"/>
      <c r="M48" s="5"/>
      <c r="N48" s="5"/>
      <c r="O48" s="5"/>
      <c r="P48" s="5"/>
      <c r="Q48" s="17"/>
      <c r="R48" s="17"/>
    </row>
    <row r="49" spans="1:18" s="16" customFormat="1" ht="15">
      <c r="A49" s="5"/>
      <c r="B49" s="17"/>
      <c r="C49" s="17"/>
      <c r="D49" s="5"/>
      <c r="E49" s="17"/>
      <c r="F49" s="5"/>
      <c r="G49" s="5"/>
      <c r="H49" s="17"/>
      <c r="I49" s="5"/>
      <c r="J49" s="5"/>
      <c r="K49" s="17"/>
      <c r="L49" s="5"/>
      <c r="M49" s="5"/>
      <c r="N49" s="5"/>
      <c r="O49" s="5"/>
      <c r="P49" s="5"/>
      <c r="Q49" s="17"/>
      <c r="R49" s="17"/>
    </row>
    <row r="50" spans="1:18" s="16" customFormat="1" ht="15">
      <c r="A50" s="5"/>
      <c r="B50" s="17"/>
      <c r="C50" s="17"/>
      <c r="D50" s="5"/>
      <c r="E50" s="38"/>
      <c r="F50" s="5"/>
      <c r="G50" s="5"/>
      <c r="H50" s="17"/>
      <c r="I50" s="5"/>
      <c r="J50" s="5"/>
      <c r="K50" s="17"/>
      <c r="L50" s="5"/>
      <c r="M50" s="5"/>
      <c r="N50" s="5"/>
      <c r="O50" s="5"/>
      <c r="P50" s="5"/>
      <c r="Q50" s="17"/>
      <c r="R50" s="17"/>
    </row>
    <row r="51" spans="1:18" s="16" customFormat="1" ht="15">
      <c r="A51" s="5"/>
      <c r="B51" s="17"/>
      <c r="C51" s="17"/>
      <c r="D51" s="5"/>
      <c r="E51" s="17"/>
      <c r="F51" s="5"/>
      <c r="G51" s="5"/>
      <c r="H51" s="5"/>
      <c r="I51" s="5"/>
      <c r="J51" s="5"/>
      <c r="K51" s="17"/>
      <c r="L51" s="5"/>
      <c r="M51" s="5"/>
      <c r="N51" s="5"/>
      <c r="O51" s="5"/>
      <c r="P51" s="5"/>
      <c r="Q51" s="5"/>
      <c r="R51" s="17"/>
    </row>
    <row r="52" spans="1:18" s="16" customFormat="1" ht="15">
      <c r="A52" s="25"/>
      <c r="B52" s="38"/>
      <c r="C52" s="38"/>
      <c r="D52" s="25"/>
      <c r="E52" s="17"/>
      <c r="F52" s="25"/>
      <c r="G52" s="25"/>
      <c r="H52" s="25"/>
      <c r="I52" s="25"/>
      <c r="J52" s="25"/>
      <c r="K52" s="38"/>
      <c r="L52" s="25"/>
      <c r="M52" s="5"/>
      <c r="N52" s="5"/>
      <c r="O52" s="5"/>
      <c r="P52" s="5"/>
      <c r="Q52" s="5"/>
      <c r="R52" s="17"/>
    </row>
    <row r="53" spans="1:18" s="16" customFormat="1" ht="15">
      <c r="A53" s="5"/>
      <c r="B53" s="17"/>
      <c r="C53" s="17"/>
      <c r="D53" s="5"/>
      <c r="E53" s="17"/>
      <c r="F53" s="5"/>
      <c r="G53" s="5"/>
      <c r="H53" s="5"/>
      <c r="I53" s="5"/>
      <c r="J53" s="5"/>
      <c r="K53" s="17"/>
      <c r="L53" s="5"/>
      <c r="M53" s="5"/>
      <c r="N53" s="5"/>
      <c r="O53" s="5"/>
      <c r="P53" s="5"/>
      <c r="Q53" s="5"/>
      <c r="R53" s="17"/>
    </row>
    <row r="54" spans="1:18" s="16" customFormat="1" ht="15">
      <c r="A54" s="5"/>
      <c r="B54" s="17"/>
      <c r="C54" s="1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17"/>
    </row>
    <row r="55" spans="1:18" s="16" customFormat="1" ht="15">
      <c r="A55" s="5"/>
      <c r="B55" s="17"/>
      <c r="C55" s="17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7"/>
    </row>
    <row r="56" spans="1:18" s="16" customFormat="1" ht="15">
      <c r="A56" s="5"/>
      <c r="B56" s="17"/>
      <c r="C56" s="17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s="16" customFormat="1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s="16" customFormat="1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s="16" customFormat="1" ht="29.25" customHeight="1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</row>
    <row r="60" spans="1:18" s="16" customFormat="1" ht="29.25" customHeight="1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</row>
    <row r="61" spans="1:18" s="16" customFormat="1" ht="17.25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</row>
    <row r="62" spans="1:18" s="16" customFormat="1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s="16" customFormat="1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6" s="24" customFormat="1" ht="15"/>
    <row r="67" s="24" customFormat="1" ht="15"/>
  </sheetData>
  <sheetProtection/>
  <mergeCells count="34">
    <mergeCell ref="AG3:AH3"/>
    <mergeCell ref="AI3:AJ3"/>
    <mergeCell ref="AK3:AL3"/>
    <mergeCell ref="Y4:Z4"/>
    <mergeCell ref="AA4:AB4"/>
    <mergeCell ref="AC4:AD4"/>
    <mergeCell ref="AE4:AF4"/>
    <mergeCell ref="AG4:AH4"/>
    <mergeCell ref="AI4:AJ4"/>
    <mergeCell ref="AK4:AL4"/>
    <mergeCell ref="Y3:Z3"/>
    <mergeCell ref="AA3:AB3"/>
    <mergeCell ref="AC3:AD3"/>
    <mergeCell ref="AE3:AF3"/>
    <mergeCell ref="W3:X3"/>
    <mergeCell ref="W4:X4"/>
    <mergeCell ref="S3:T3"/>
    <mergeCell ref="S4:T4"/>
    <mergeCell ref="U3:V3"/>
    <mergeCell ref="U4:V4"/>
    <mergeCell ref="E3:F3"/>
    <mergeCell ref="H3:I3"/>
    <mergeCell ref="K3:L3"/>
    <mergeCell ref="N3:O3"/>
    <mergeCell ref="Q3:R3"/>
    <mergeCell ref="A59:R59"/>
    <mergeCell ref="A60:R60"/>
    <mergeCell ref="A61:R61"/>
    <mergeCell ref="B4:C4"/>
    <mergeCell ref="E4:F4"/>
    <mergeCell ref="H4:I4"/>
    <mergeCell ref="K4:L4"/>
    <mergeCell ref="N4:O4"/>
    <mergeCell ref="Q4:R4"/>
  </mergeCells>
  <printOptions/>
  <pageMargins left="0" right="0" top="0.7480314960629921" bottom="0.7480314960629921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R.B.K.C.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R.B.K.C. Corporate Templates</dc:title>
  <dc:subject>Document Template</dc:subject>
  <dc:creator>FINNIGR</dc:creator>
  <cp:keywords/>
  <dc:description>V16.00 - 04/01/2016</dc:description>
  <cp:lastModifiedBy>Farmer, Julie: CS-Schools</cp:lastModifiedBy>
  <cp:lastPrinted>2020-11-23T11:06:53Z</cp:lastPrinted>
  <dcterms:created xsi:type="dcterms:W3CDTF">2009-05-11T13:13:55Z</dcterms:created>
  <dcterms:modified xsi:type="dcterms:W3CDTF">2020-11-25T11:54:29Z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0x01010060C382B03733BE4A9301AA9A4D398819</vt:lpwstr>
  </property>
  <property fmtid="{D5CDD505-2E9C-101B-9397-08002B2CF9AE}" pid="3" name="SharedWithUsers">
    <vt:lpwstr>61;#Stokes, Anita: WCC;#29;#Grey, Nicholas: RBKC;#16;#Mehta, Amit: RBKC</vt:lpwstr>
  </property>
</Properties>
</file>