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12" windowHeight="13272" activeTab="0"/>
  </bookViews>
  <sheets>
    <sheet name="Oct 19 NOR" sheetId="1" r:id="rId1"/>
    <sheet name="Oct 19 adjustments" sheetId="2" r:id="rId2"/>
    <sheet name="Oct 18 NOR incl adj" sheetId="3" r:id="rId3"/>
  </sheets>
  <definedNames/>
  <calcPr fullCalcOnLoad="1"/>
</workbook>
</file>

<file path=xl/sharedStrings.xml><?xml version="1.0" encoding="utf-8"?>
<sst xmlns="http://schemas.openxmlformats.org/spreadsheetml/2006/main" count="324" uniqueCount="113">
  <si>
    <t>Appendix C</t>
  </si>
  <si>
    <t>v7 APT final</t>
  </si>
  <si>
    <t>Pri (80%)</t>
  </si>
  <si>
    <t>£3957.9231 * 0.8</t>
  </si>
  <si>
    <t>KS4 (80%)</t>
  </si>
  <si>
    <t>£6191.9831 * 0.8</t>
  </si>
  <si>
    <t>URN</t>
  </si>
  <si>
    <t>LAESTAB</t>
  </si>
  <si>
    <t>School Name</t>
  </si>
  <si>
    <t>Phase</t>
  </si>
  <si>
    <t>Academy Type</t>
  </si>
  <si>
    <t>NOR Oct 19</t>
  </si>
  <si>
    <t>NOR Primary</t>
  </si>
  <si>
    <t>NOR Secondary</t>
  </si>
  <si>
    <t>Oct 19 adj DfE</t>
  </si>
  <si>
    <t>Barrow Hill Junior School</t>
  </si>
  <si>
    <t>Primary</t>
  </si>
  <si>
    <t>Edward Wilson Primary School</t>
  </si>
  <si>
    <t>Essendine Primary School</t>
  </si>
  <si>
    <t>George Eliot Primary School</t>
  </si>
  <si>
    <t>No</t>
  </si>
  <si>
    <t>Hallfield Primary School</t>
  </si>
  <si>
    <t>Robinsfield Infant School</t>
  </si>
  <si>
    <t>Queen's Park Primary School</t>
  </si>
  <si>
    <t>All Souls CofE Primary School</t>
  </si>
  <si>
    <t>Burdett-Coutts and Townshend Foundation CofE Primary School</t>
  </si>
  <si>
    <t>Hampden Gurney CofE Primary School</t>
  </si>
  <si>
    <t>Our Lady of Dolours RC Primary School</t>
  </si>
  <si>
    <t>St Augustine's CofE Primary School</t>
  </si>
  <si>
    <t>St Barnabas' CofE Primary School</t>
  </si>
  <si>
    <t>St Clement Danes CofE Primary School</t>
  </si>
  <si>
    <t>St Edward's Catholic Primary School</t>
  </si>
  <si>
    <t>St Gabriel's CofE Primary School</t>
  </si>
  <si>
    <t>St George's Hanover Square CofE Primary School</t>
  </si>
  <si>
    <t>Soho Parish CofE Primary School</t>
  </si>
  <si>
    <t>St James &amp; St John Church of England Primary School</t>
  </si>
  <si>
    <t>St Joseph's RC Primary School</t>
  </si>
  <si>
    <t>St Luke's CofE Primary School</t>
  </si>
  <si>
    <t>Yes</t>
  </si>
  <si>
    <t>St Mary Magdalene CofE Primary School</t>
  </si>
  <si>
    <t>St Mary's Bryanston Square CofE School</t>
  </si>
  <si>
    <t>St. Mary of the Angels Catholic Primary School</t>
  </si>
  <si>
    <t>St Matthew's School, Westminster</t>
  </si>
  <si>
    <t>St Peter's CofE School</t>
  </si>
  <si>
    <t>St Peter's Eaton Square CofE Primary School</t>
  </si>
  <si>
    <t>St Saviour's CofE Primary School</t>
  </si>
  <si>
    <t>St Stephen's CofE Primary School</t>
  </si>
  <si>
    <t>St Vincent's Catholic Primary School</t>
  </si>
  <si>
    <t>St Vincent De Paul Catholic Primary School</t>
  </si>
  <si>
    <t>Westminster Cathedral RC Primary School</t>
  </si>
  <si>
    <t>Christ Church Bentinck CofE Primary School</t>
  </si>
  <si>
    <t>St Augustine's CofE High School</t>
  </si>
  <si>
    <t>Secondary</t>
  </si>
  <si>
    <t>Ark Atwood Primary Academy</t>
  </si>
  <si>
    <t>Recoupment Academy</t>
  </si>
  <si>
    <t>Wilberforce Primary</t>
  </si>
  <si>
    <t>Pimlico Primary</t>
  </si>
  <si>
    <t>Growth in formula 45*7/12</t>
  </si>
  <si>
    <t>Churchill Gardens Primary Academy</t>
  </si>
  <si>
    <t>Gateway Academy</t>
  </si>
  <si>
    <t>Millbank Academy</t>
  </si>
  <si>
    <t>Marylebone Boys' School</t>
  </si>
  <si>
    <t>Sir Simon Milton Westminster University Technical College</t>
  </si>
  <si>
    <t>Harris Academy St John's Wood</t>
  </si>
  <si>
    <t>The Grey Coat Hospital</t>
  </si>
  <si>
    <t>The St Marylebone CofE School</t>
  </si>
  <si>
    <t>Westminster City School</t>
  </si>
  <si>
    <t>St George's Catholic School</t>
  </si>
  <si>
    <t>Growth in formula 30*7/12</t>
  </si>
  <si>
    <t>Paddington Academy</t>
  </si>
  <si>
    <t>Westminster Academy</t>
  </si>
  <si>
    <t>Pimlico Academy</t>
  </si>
  <si>
    <t>Ark King Solomon Academy</t>
  </si>
  <si>
    <t>All-through</t>
  </si>
  <si>
    <t>Academy Type 
(if applicable)</t>
  </si>
  <si>
    <t>London Fringe</t>
  </si>
  <si>
    <t>Number of Primary year groups for middle schools</t>
  </si>
  <si>
    <t>Number of Secondary year groups for middle schools</t>
  </si>
  <si>
    <t>Number of Primary year groups for all schools</t>
  </si>
  <si>
    <t>Number of Secondary year groups for all schools</t>
  </si>
  <si>
    <t>Number of KS3 year groups for all schools</t>
  </si>
  <si>
    <t>Number of KS4 year groups for all schools</t>
  </si>
  <si>
    <t>NOR</t>
  </si>
  <si>
    <t>NOR Reception</t>
  </si>
  <si>
    <t>NOR Y1-6</t>
  </si>
  <si>
    <t>NOR KS3</t>
  </si>
  <si>
    <t>NOR KS4</t>
  </si>
  <si>
    <t>NOR Y7</t>
  </si>
  <si>
    <t>NOR Y8</t>
  </si>
  <si>
    <t>NOR Y9</t>
  </si>
  <si>
    <t>NOR Y10</t>
  </si>
  <si>
    <t>NOR Y11</t>
  </si>
  <si>
    <t>NOR 18/19 excl growth</t>
  </si>
  <si>
    <t>NOR 19/20 excl growth</t>
  </si>
  <si>
    <t>Increase +/ Decrease -</t>
  </si>
  <si>
    <t>Total</t>
  </si>
  <si>
    <t>RI</t>
  </si>
  <si>
    <t>St Vincent de Paul RC Primary School</t>
  </si>
  <si>
    <t>Ark Paddington Green Primary Academy</t>
  </si>
  <si>
    <t>Primary Maintained</t>
  </si>
  <si>
    <t>Secondary Maintained</t>
  </si>
  <si>
    <t>Maintained</t>
  </si>
  <si>
    <t>Falling Rolls higher than 5%</t>
  </si>
  <si>
    <t>Eligible for Falling Rolls Business Case Submission 2020/21</t>
  </si>
  <si>
    <t>Percentage  over 5% where Falling Rolls applicable</t>
  </si>
  <si>
    <t>Approved Growth Funded within formula</t>
  </si>
  <si>
    <t>Schools NOR comparisons October 19 to October 18 - Growth and Falling Rolls</t>
  </si>
  <si>
    <t>Received Falling Rolls Funding in Previous Years?</t>
  </si>
  <si>
    <t>Potential Falling Rolls Allocation - Subject to Business Cases £</t>
  </si>
  <si>
    <t>Includes Ark Paddington Green, Growth in formula 30*7/12 in Yr 7</t>
  </si>
  <si>
    <t>Total 2020/21 funded pupil numbers</t>
  </si>
  <si>
    <t>NOR Oct 18 / 2019/20 funded pupil numbers</t>
  </si>
  <si>
    <t>Change in funded NOR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</si>
</sst>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&quot;£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darkGray">
        <fgColor rgb="FFCCFFFF"/>
        <bgColor rgb="FFCCFFFF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55" applyFont="1">
      <alignment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1" fontId="3" fillId="35" borderId="10" xfId="0" applyNumberFormat="1" applyFont="1" applyFill="1" applyBorder="1" applyAlignment="1" applyProtection="1">
      <alignment horizontal="left"/>
      <protection locked="0"/>
    </xf>
    <xf numFmtId="0" fontId="3" fillId="36" borderId="10" xfId="0" applyFont="1" applyFill="1" applyBorder="1" applyAlignment="1" applyProtection="1">
      <alignment horizontal="left"/>
      <protection locked="0"/>
    </xf>
    <xf numFmtId="2" fontId="3" fillId="36" borderId="10" xfId="0" applyNumberFormat="1" applyFont="1" applyFill="1" applyBorder="1" applyAlignment="1" applyProtection="1">
      <alignment horizontal="left"/>
      <protection locked="0"/>
    </xf>
    <xf numFmtId="4" fontId="3" fillId="36" borderId="10" xfId="0" applyNumberFormat="1" applyFont="1" applyFill="1" applyBorder="1" applyAlignment="1" applyProtection="1">
      <alignment horizontal="right"/>
      <protection locked="0"/>
    </xf>
    <xf numFmtId="1" fontId="3" fillId="36" borderId="10" xfId="0" applyNumberFormat="1" applyFont="1" applyFill="1" applyBorder="1" applyAlignment="1" applyProtection="1">
      <alignment horizontal="left"/>
      <protection locked="0"/>
    </xf>
    <xf numFmtId="0" fontId="40" fillId="0" borderId="0" xfId="0" applyFont="1" applyAlignment="1">
      <alignment/>
    </xf>
    <xf numFmtId="10" fontId="0" fillId="0" borderId="0" xfId="0" applyNumberFormat="1" applyAlignment="1">
      <alignment/>
    </xf>
    <xf numFmtId="10" fontId="40" fillId="0" borderId="0" xfId="0" applyNumberFormat="1" applyFont="1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4" fontId="3" fillId="0" borderId="1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 horizontal="right"/>
      <protection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right" wrapText="1"/>
    </xf>
    <xf numFmtId="3" fontId="44" fillId="0" borderId="0" xfId="0" applyNumberFormat="1" applyFont="1" applyBorder="1" applyAlignment="1" quotePrefix="1">
      <alignment horizontal="right" vertical="center" wrapText="1"/>
    </xf>
    <xf numFmtId="3" fontId="44" fillId="0" borderId="0" xfId="0" applyNumberFormat="1" applyFont="1" applyBorder="1" applyAlignment="1">
      <alignment horizontal="right" vertical="center" wrapText="1"/>
    </xf>
    <xf numFmtId="10" fontId="44" fillId="0" borderId="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right" vertical="center" wrapText="1"/>
      <protection/>
    </xf>
    <xf numFmtId="0" fontId="4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164" fontId="9" fillId="0" borderId="10" xfId="0" applyNumberFormat="1" applyFont="1" applyFill="1" applyBorder="1" applyAlignment="1" applyProtection="1">
      <alignment horizontal="right"/>
      <protection/>
    </xf>
    <xf numFmtId="3" fontId="9" fillId="0" borderId="10" xfId="0" applyNumberFormat="1" applyFont="1" applyFill="1" applyBorder="1" applyAlignment="1" applyProtection="1">
      <alignment horizontal="right"/>
      <protection/>
    </xf>
    <xf numFmtId="3" fontId="43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10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40" fillId="0" borderId="0" xfId="0" applyFont="1" applyFill="1" applyAlignment="1">
      <alignment/>
    </xf>
    <xf numFmtId="9" fontId="3" fillId="0" borderId="10" xfId="58" applyFont="1" applyFill="1" applyBorder="1" applyAlignment="1" applyProtection="1">
      <alignment horizontal="right"/>
      <protection/>
    </xf>
    <xf numFmtId="9" fontId="9" fillId="0" borderId="10" xfId="58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 applyProtection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 patternType="darkGray">
          <fgColor theme="1" tint="0.34999001026153564"/>
        </patternFill>
      </fill>
    </dxf>
    <dxf>
      <fill>
        <patternFill patternType="darkGray">
          <fgColor theme="1" tint="0.34999001026153564"/>
        </patternFill>
      </fill>
    </dxf>
    <dxf>
      <fill>
        <patternFill patternType="darkGray">
          <fgColor theme="1" tint="0.34999001026153564"/>
        </patternFill>
      </fill>
    </dxf>
    <dxf>
      <fill>
        <patternFill patternType="darkGray">
          <fgColor theme="1" tint="0.34999001026153564"/>
        </patternFill>
      </fill>
    </dxf>
    <dxf>
      <fill>
        <patternFill patternType="darkGray">
          <fgColor theme="1" tint="0.3499900102615356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showGridLines="0" tabSelected="1" zoomScalePageLayoutView="0" workbookViewId="0" topLeftCell="C19">
      <selection activeCell="G47" sqref="G47"/>
    </sheetView>
  </sheetViews>
  <sheetFormatPr defaultColWidth="9.140625" defaultRowHeight="15"/>
  <cols>
    <col min="1" max="2" width="0" style="0" hidden="1" customWidth="1"/>
    <col min="3" max="3" width="34.28125" style="0" customWidth="1"/>
    <col min="4" max="4" width="8.57421875" style="0" customWidth="1"/>
    <col min="5" max="5" width="0" style="0" hidden="1" customWidth="1"/>
    <col min="6" max="6" width="7.7109375" style="0" customWidth="1"/>
    <col min="7" max="7" width="9.140625" style="0" bestFit="1" customWidth="1"/>
    <col min="8" max="8" width="10.7109375" style="0" customWidth="1"/>
    <col min="9" max="9" width="6.28125" style="0" customWidth="1"/>
    <col min="10" max="10" width="9.00390625" style="0" customWidth="1"/>
    <col min="11" max="11" width="5.140625" style="0" customWidth="1"/>
    <col min="12" max="12" width="9.7109375" style="0" bestFit="1" customWidth="1"/>
    <col min="13" max="13" width="9.140625" style="0" bestFit="1" customWidth="1"/>
    <col min="14" max="14" width="8.140625" style="0" customWidth="1"/>
    <col min="15" max="15" width="10.421875" style="29" customWidth="1"/>
    <col min="16" max="16" width="12.57421875" style="29" customWidth="1"/>
    <col min="17" max="17" width="11.421875" style="0" hidden="1" customWidth="1"/>
    <col min="18" max="18" width="12.7109375" style="31" customWidth="1"/>
    <col min="19" max="19" width="22.57421875" style="0" customWidth="1"/>
  </cols>
  <sheetData>
    <row r="1" spans="3:19" s="21" customFormat="1" ht="21">
      <c r="C1" s="21" t="s">
        <v>106</v>
      </c>
      <c r="O1" s="28"/>
      <c r="P1" s="28"/>
      <c r="R1" s="37"/>
      <c r="S1" s="21" t="s">
        <v>0</v>
      </c>
    </row>
    <row r="2" spans="16:19" ht="14.25">
      <c r="P2" s="33" t="s">
        <v>1</v>
      </c>
      <c r="Q2" s="34" t="s">
        <v>2</v>
      </c>
      <c r="R2" s="38">
        <f>3957.9231*80%</f>
        <v>3166.3384800000003</v>
      </c>
      <c r="S2" s="34" t="s">
        <v>3</v>
      </c>
    </row>
    <row r="3" spans="16:19" ht="14.25">
      <c r="P3" s="33"/>
      <c r="Q3" s="34" t="s">
        <v>4</v>
      </c>
      <c r="R3" s="38">
        <f>6191.9831*80%</f>
        <v>4953.586480000001</v>
      </c>
      <c r="S3" s="34" t="s">
        <v>5</v>
      </c>
    </row>
    <row r="4" spans="1:24" ht="96">
      <c r="A4" s="15" t="s">
        <v>6</v>
      </c>
      <c r="B4" s="15" t="s">
        <v>7</v>
      </c>
      <c r="C4" s="26" t="s">
        <v>8</v>
      </c>
      <c r="D4" s="26" t="s">
        <v>9</v>
      </c>
      <c r="E4" s="26" t="s">
        <v>10</v>
      </c>
      <c r="F4" s="26" t="s">
        <v>11</v>
      </c>
      <c r="G4" s="26" t="s">
        <v>12</v>
      </c>
      <c r="H4" s="26" t="s">
        <v>13</v>
      </c>
      <c r="I4" s="26" t="s">
        <v>14</v>
      </c>
      <c r="J4" s="26" t="s">
        <v>110</v>
      </c>
      <c r="K4" s="26"/>
      <c r="L4" s="26" t="s">
        <v>111</v>
      </c>
      <c r="M4" s="26" t="s">
        <v>112</v>
      </c>
      <c r="N4" s="26" t="s">
        <v>102</v>
      </c>
      <c r="O4" s="27" t="s">
        <v>107</v>
      </c>
      <c r="P4" s="27" t="s">
        <v>103</v>
      </c>
      <c r="Q4" s="27" t="s">
        <v>104</v>
      </c>
      <c r="R4" s="39" t="s">
        <v>108</v>
      </c>
      <c r="S4" s="42" t="s">
        <v>105</v>
      </c>
      <c r="T4" s="14"/>
      <c r="U4" s="14"/>
      <c r="V4" s="14"/>
      <c r="W4" s="14"/>
      <c r="X4" s="14"/>
    </row>
    <row r="5" spans="1:24" ht="14.25">
      <c r="A5" s="16">
        <v>101107</v>
      </c>
      <c r="B5" s="16">
        <v>2132032</v>
      </c>
      <c r="C5" s="17" t="s">
        <v>15</v>
      </c>
      <c r="D5" s="18" t="s">
        <v>16</v>
      </c>
      <c r="E5" s="19">
        <v>0</v>
      </c>
      <c r="F5" s="20">
        <v>227</v>
      </c>
      <c r="G5" s="20">
        <v>227</v>
      </c>
      <c r="H5" s="20">
        <v>0</v>
      </c>
      <c r="I5" s="20"/>
      <c r="J5" s="20">
        <f>F5+I5</f>
        <v>227</v>
      </c>
      <c r="K5" s="20"/>
      <c r="L5" s="20">
        <f>'Oct 18 NOR incl adj'!E5</f>
        <v>227</v>
      </c>
      <c r="M5" s="20">
        <f>J5-L5</f>
        <v>0</v>
      </c>
      <c r="N5" s="20"/>
      <c r="O5" s="20"/>
      <c r="P5" s="20"/>
      <c r="Q5" s="20"/>
      <c r="R5" s="40"/>
      <c r="S5" s="20"/>
      <c r="T5" s="14"/>
      <c r="U5" s="14"/>
      <c r="V5" s="14"/>
      <c r="W5" s="14"/>
      <c r="X5" s="14"/>
    </row>
    <row r="6" spans="1:24" ht="14.25">
      <c r="A6" s="16">
        <v>101110</v>
      </c>
      <c r="B6" s="16">
        <v>2132189</v>
      </c>
      <c r="C6" s="17" t="s">
        <v>17</v>
      </c>
      <c r="D6" s="17" t="s">
        <v>16</v>
      </c>
      <c r="E6" s="19">
        <v>0</v>
      </c>
      <c r="F6" s="20">
        <v>308</v>
      </c>
      <c r="G6" s="20">
        <v>308</v>
      </c>
      <c r="H6" s="20">
        <v>0</v>
      </c>
      <c r="I6" s="20"/>
      <c r="J6" s="20">
        <f aca="true" t="shared" si="0" ref="J6:J55">F6+I6</f>
        <v>308</v>
      </c>
      <c r="K6" s="20"/>
      <c r="L6" s="20">
        <f>'Oct 18 NOR incl adj'!E6</f>
        <v>324</v>
      </c>
      <c r="M6" s="20">
        <f aca="true" t="shared" si="1" ref="M6:M55">J6-L6</f>
        <v>-16</v>
      </c>
      <c r="N6" s="20"/>
      <c r="O6" s="20" t="s">
        <v>38</v>
      </c>
      <c r="P6" s="20"/>
      <c r="Q6" s="20"/>
      <c r="R6" s="40"/>
      <c r="S6" s="20"/>
      <c r="T6" s="14"/>
      <c r="U6" s="14"/>
      <c r="V6" s="14"/>
      <c r="W6" s="14"/>
      <c r="X6" s="14"/>
    </row>
    <row r="7" spans="1:24" ht="14.25">
      <c r="A7" s="16">
        <v>101111</v>
      </c>
      <c r="B7" s="16">
        <v>2132208</v>
      </c>
      <c r="C7" s="17" t="s">
        <v>18</v>
      </c>
      <c r="D7" s="17" t="s">
        <v>16</v>
      </c>
      <c r="E7" s="19">
        <v>0</v>
      </c>
      <c r="F7" s="20">
        <v>374</v>
      </c>
      <c r="G7" s="20">
        <v>374</v>
      </c>
      <c r="H7" s="20">
        <v>0</v>
      </c>
      <c r="I7" s="20"/>
      <c r="J7" s="20">
        <f t="shared" si="0"/>
        <v>374</v>
      </c>
      <c r="K7" s="20"/>
      <c r="L7" s="20">
        <f>'Oct 18 NOR incl adj'!E7</f>
        <v>382</v>
      </c>
      <c r="M7" s="20">
        <f t="shared" si="1"/>
        <v>-8</v>
      </c>
      <c r="N7" s="20"/>
      <c r="O7" s="20"/>
      <c r="P7" s="20"/>
      <c r="Q7" s="20"/>
      <c r="R7" s="40"/>
      <c r="S7" s="20"/>
      <c r="T7" s="14"/>
      <c r="U7" s="14"/>
      <c r="V7" s="14"/>
      <c r="W7" s="14"/>
      <c r="X7" s="14"/>
    </row>
    <row r="8" spans="1:24" ht="14.25">
      <c r="A8" s="16">
        <v>101115</v>
      </c>
      <c r="B8" s="16">
        <v>2132778</v>
      </c>
      <c r="C8" s="17" t="s">
        <v>19</v>
      </c>
      <c r="D8" s="17" t="s">
        <v>16</v>
      </c>
      <c r="E8" s="19">
        <v>0</v>
      </c>
      <c r="F8" s="20">
        <v>314</v>
      </c>
      <c r="G8" s="20">
        <v>314</v>
      </c>
      <c r="H8" s="20">
        <v>0</v>
      </c>
      <c r="I8" s="20"/>
      <c r="J8" s="20">
        <f t="shared" si="0"/>
        <v>314</v>
      </c>
      <c r="K8" s="20"/>
      <c r="L8" s="20">
        <f>'Oct 18 NOR incl adj'!E8</f>
        <v>384</v>
      </c>
      <c r="M8" s="20">
        <f t="shared" si="1"/>
        <v>-70</v>
      </c>
      <c r="N8" s="44">
        <f>M8/L8</f>
        <v>-0.18229166666666666</v>
      </c>
      <c r="O8" s="20" t="s">
        <v>20</v>
      </c>
      <c r="P8" s="20" t="s">
        <v>20</v>
      </c>
      <c r="Q8" s="20"/>
      <c r="R8" s="40"/>
      <c r="S8" s="20"/>
      <c r="T8" s="14"/>
      <c r="U8" s="14"/>
      <c r="V8" s="14"/>
      <c r="W8" s="14"/>
      <c r="X8" s="14"/>
    </row>
    <row r="9" spans="1:24" ht="14.25">
      <c r="A9" s="16">
        <v>101116</v>
      </c>
      <c r="B9" s="16">
        <v>2132799</v>
      </c>
      <c r="C9" s="17" t="s">
        <v>21</v>
      </c>
      <c r="D9" s="17" t="s">
        <v>16</v>
      </c>
      <c r="E9" s="19">
        <v>0</v>
      </c>
      <c r="F9" s="20">
        <v>359</v>
      </c>
      <c r="G9" s="20">
        <v>359</v>
      </c>
      <c r="H9" s="20">
        <v>0</v>
      </c>
      <c r="I9" s="20"/>
      <c r="J9" s="20">
        <f t="shared" si="0"/>
        <v>359</v>
      </c>
      <c r="K9" s="20"/>
      <c r="L9" s="20">
        <f>'Oct 18 NOR incl adj'!E9</f>
        <v>362</v>
      </c>
      <c r="M9" s="20">
        <f t="shared" si="1"/>
        <v>-3</v>
      </c>
      <c r="N9" s="20"/>
      <c r="O9" s="20" t="s">
        <v>38</v>
      </c>
      <c r="P9" s="20"/>
      <c r="Q9" s="20"/>
      <c r="R9" s="40"/>
      <c r="S9" s="20"/>
      <c r="T9" s="14"/>
      <c r="U9" s="14"/>
      <c r="V9" s="14"/>
      <c r="W9" s="14"/>
      <c r="X9" s="14"/>
    </row>
    <row r="10" spans="1:24" ht="14.25">
      <c r="A10" s="16">
        <v>101117</v>
      </c>
      <c r="B10" s="16">
        <v>2132816</v>
      </c>
      <c r="C10" s="17" t="s">
        <v>22</v>
      </c>
      <c r="D10" s="17" t="s">
        <v>16</v>
      </c>
      <c r="E10" s="19">
        <v>0</v>
      </c>
      <c r="F10" s="20">
        <v>165</v>
      </c>
      <c r="G10" s="20">
        <v>165</v>
      </c>
      <c r="H10" s="20">
        <v>0</v>
      </c>
      <c r="I10" s="20"/>
      <c r="J10" s="20">
        <f t="shared" si="0"/>
        <v>165</v>
      </c>
      <c r="K10" s="20"/>
      <c r="L10" s="20">
        <f>'Oct 18 NOR incl adj'!E10</f>
        <v>163</v>
      </c>
      <c r="M10" s="20">
        <f t="shared" si="1"/>
        <v>2</v>
      </c>
      <c r="N10" s="20"/>
      <c r="O10" s="20" t="s">
        <v>38</v>
      </c>
      <c r="P10" s="20"/>
      <c r="Q10" s="20"/>
      <c r="R10" s="40"/>
      <c r="S10" s="20"/>
      <c r="T10" s="14"/>
      <c r="U10" s="14"/>
      <c r="V10" s="14"/>
      <c r="W10" s="14"/>
      <c r="X10" s="14"/>
    </row>
    <row r="11" spans="1:24" ht="14.25">
      <c r="A11" s="16">
        <v>101120</v>
      </c>
      <c r="B11" s="16">
        <v>2132844</v>
      </c>
      <c r="C11" s="17" t="s">
        <v>23</v>
      </c>
      <c r="D11" s="17" t="s">
        <v>16</v>
      </c>
      <c r="E11" s="19">
        <v>0</v>
      </c>
      <c r="F11" s="20">
        <v>279</v>
      </c>
      <c r="G11" s="20">
        <v>279</v>
      </c>
      <c r="H11" s="20">
        <v>0</v>
      </c>
      <c r="I11" s="20"/>
      <c r="J11" s="20">
        <f t="shared" si="0"/>
        <v>279</v>
      </c>
      <c r="K11" s="20"/>
      <c r="L11" s="20">
        <f>'Oct 18 NOR incl adj'!E11</f>
        <v>284</v>
      </c>
      <c r="M11" s="20">
        <f t="shared" si="1"/>
        <v>-5</v>
      </c>
      <c r="N11" s="20"/>
      <c r="O11" s="20"/>
      <c r="P11" s="20"/>
      <c r="Q11" s="20"/>
      <c r="R11" s="40"/>
      <c r="S11" s="20"/>
      <c r="T11" s="14"/>
      <c r="U11" s="14"/>
      <c r="V11" s="14"/>
      <c r="W11" s="14"/>
      <c r="X11" s="14"/>
    </row>
    <row r="12" spans="1:24" ht="14.25">
      <c r="A12" s="16">
        <v>101121</v>
      </c>
      <c r="B12" s="16">
        <v>2133306</v>
      </c>
      <c r="C12" s="17" t="s">
        <v>24</v>
      </c>
      <c r="D12" s="17" t="s">
        <v>16</v>
      </c>
      <c r="E12" s="19">
        <v>0</v>
      </c>
      <c r="F12" s="20">
        <v>190</v>
      </c>
      <c r="G12" s="20">
        <v>190</v>
      </c>
      <c r="H12" s="20">
        <v>0</v>
      </c>
      <c r="I12" s="20"/>
      <c r="J12" s="20">
        <f t="shared" si="0"/>
        <v>190</v>
      </c>
      <c r="K12" s="20"/>
      <c r="L12" s="20">
        <f>'Oct 18 NOR incl adj'!E12</f>
        <v>182</v>
      </c>
      <c r="M12" s="20">
        <f t="shared" si="1"/>
        <v>8</v>
      </c>
      <c r="N12" s="20"/>
      <c r="O12" s="20" t="s">
        <v>38</v>
      </c>
      <c r="P12" s="20"/>
      <c r="Q12" s="20"/>
      <c r="R12" s="40"/>
      <c r="S12" s="20"/>
      <c r="T12" s="14"/>
      <c r="U12" s="14"/>
      <c r="V12" s="14"/>
      <c r="W12" s="14"/>
      <c r="X12" s="14"/>
    </row>
    <row r="13" spans="1:24" ht="14.25">
      <c r="A13" s="16">
        <v>101122</v>
      </c>
      <c r="B13" s="16">
        <v>2133316</v>
      </c>
      <c r="C13" s="17" t="s">
        <v>25</v>
      </c>
      <c r="D13" s="17" t="s">
        <v>16</v>
      </c>
      <c r="E13" s="19">
        <v>0</v>
      </c>
      <c r="F13" s="20">
        <v>148</v>
      </c>
      <c r="G13" s="20">
        <v>148</v>
      </c>
      <c r="H13" s="20">
        <v>0</v>
      </c>
      <c r="I13" s="20"/>
      <c r="J13" s="20">
        <f t="shared" si="0"/>
        <v>148</v>
      </c>
      <c r="K13" s="20"/>
      <c r="L13" s="20">
        <f>'Oct 18 NOR incl adj'!E13</f>
        <v>177</v>
      </c>
      <c r="M13" s="20">
        <f t="shared" si="1"/>
        <v>-29</v>
      </c>
      <c r="N13" s="44">
        <f>M13/L13</f>
        <v>-0.1638418079096045</v>
      </c>
      <c r="O13" s="20" t="s">
        <v>38</v>
      </c>
      <c r="P13" s="20" t="s">
        <v>20</v>
      </c>
      <c r="Q13" s="20"/>
      <c r="R13" s="40"/>
      <c r="S13" s="20"/>
      <c r="T13" s="14"/>
      <c r="U13" s="14"/>
      <c r="V13" s="14"/>
      <c r="W13" s="14"/>
      <c r="X13" s="14"/>
    </row>
    <row r="14" spans="1:24" ht="14.25">
      <c r="A14" s="16">
        <v>101123</v>
      </c>
      <c r="B14" s="16">
        <v>2133351</v>
      </c>
      <c r="C14" s="17" t="s">
        <v>26</v>
      </c>
      <c r="D14" s="17" t="s">
        <v>16</v>
      </c>
      <c r="E14" s="19">
        <v>0</v>
      </c>
      <c r="F14" s="20">
        <v>203</v>
      </c>
      <c r="G14" s="20">
        <v>203</v>
      </c>
      <c r="H14" s="20">
        <v>0</v>
      </c>
      <c r="I14" s="20"/>
      <c r="J14" s="20">
        <f t="shared" si="0"/>
        <v>203</v>
      </c>
      <c r="K14" s="20"/>
      <c r="L14" s="20">
        <f>'Oct 18 NOR incl adj'!E14</f>
        <v>197</v>
      </c>
      <c r="M14" s="20">
        <f t="shared" si="1"/>
        <v>6</v>
      </c>
      <c r="N14" s="20"/>
      <c r="O14" s="20"/>
      <c r="P14" s="20"/>
      <c r="Q14" s="20"/>
      <c r="R14" s="40"/>
      <c r="S14" s="20"/>
      <c r="T14" s="14"/>
      <c r="U14" s="14"/>
      <c r="V14" s="14"/>
      <c r="W14" s="14"/>
      <c r="X14" s="14"/>
    </row>
    <row r="15" spans="1:24" ht="14.25">
      <c r="A15" s="16">
        <v>101124</v>
      </c>
      <c r="B15" s="16">
        <v>2133381</v>
      </c>
      <c r="C15" s="17" t="s">
        <v>27</v>
      </c>
      <c r="D15" s="17" t="s">
        <v>16</v>
      </c>
      <c r="E15" s="19">
        <v>0</v>
      </c>
      <c r="F15" s="20">
        <v>181</v>
      </c>
      <c r="G15" s="20">
        <v>181</v>
      </c>
      <c r="H15" s="20">
        <v>0</v>
      </c>
      <c r="I15" s="20">
        <v>-0.5</v>
      </c>
      <c r="J15" s="20">
        <f t="shared" si="0"/>
        <v>180.5</v>
      </c>
      <c r="K15" s="20"/>
      <c r="L15" s="20">
        <f>'Oct 18 NOR incl adj'!E15</f>
        <v>204</v>
      </c>
      <c r="M15" s="20">
        <f t="shared" si="1"/>
        <v>-23.5</v>
      </c>
      <c r="N15" s="44">
        <f>M15/L15</f>
        <v>-0.11519607843137254</v>
      </c>
      <c r="O15" s="20" t="s">
        <v>38</v>
      </c>
      <c r="P15" s="20" t="s">
        <v>20</v>
      </c>
      <c r="Q15" s="20"/>
      <c r="R15" s="40"/>
      <c r="S15" s="20"/>
      <c r="T15" s="14"/>
      <c r="U15" s="14"/>
      <c r="V15" s="14"/>
      <c r="W15" s="14"/>
      <c r="X15" s="14"/>
    </row>
    <row r="16" spans="1:24" ht="14.25">
      <c r="A16" s="16">
        <v>101125</v>
      </c>
      <c r="B16" s="16">
        <v>2133414</v>
      </c>
      <c r="C16" s="17" t="s">
        <v>28</v>
      </c>
      <c r="D16" s="17" t="s">
        <v>16</v>
      </c>
      <c r="E16" s="19">
        <v>0</v>
      </c>
      <c r="F16" s="20">
        <v>207</v>
      </c>
      <c r="G16" s="20">
        <v>207</v>
      </c>
      <c r="H16" s="20">
        <v>0</v>
      </c>
      <c r="I16" s="20"/>
      <c r="J16" s="20">
        <f t="shared" si="0"/>
        <v>207</v>
      </c>
      <c r="K16" s="20"/>
      <c r="L16" s="20">
        <f>'Oct 18 NOR incl adj'!E16</f>
        <v>209</v>
      </c>
      <c r="M16" s="20">
        <f t="shared" si="1"/>
        <v>-2</v>
      </c>
      <c r="N16" s="20"/>
      <c r="O16" s="20"/>
      <c r="P16" s="20"/>
      <c r="Q16" s="20"/>
      <c r="R16" s="40"/>
      <c r="S16" s="20"/>
      <c r="T16" s="14"/>
      <c r="U16" s="14"/>
      <c r="V16" s="14"/>
      <c r="W16" s="14"/>
      <c r="X16" s="14"/>
    </row>
    <row r="17" spans="1:24" ht="14.25">
      <c r="A17" s="16">
        <v>101126</v>
      </c>
      <c r="B17" s="16">
        <v>2133418</v>
      </c>
      <c r="C17" s="17" t="s">
        <v>29</v>
      </c>
      <c r="D17" s="17" t="s">
        <v>16</v>
      </c>
      <c r="E17" s="19">
        <v>0</v>
      </c>
      <c r="F17" s="20">
        <v>112</v>
      </c>
      <c r="G17" s="20">
        <v>112</v>
      </c>
      <c r="H17" s="20">
        <v>0</v>
      </c>
      <c r="I17" s="20"/>
      <c r="J17" s="20">
        <f t="shared" si="0"/>
        <v>112</v>
      </c>
      <c r="K17" s="20"/>
      <c r="L17" s="20">
        <f>'Oct 18 NOR incl adj'!E17</f>
        <v>109</v>
      </c>
      <c r="M17" s="20">
        <f t="shared" si="1"/>
        <v>3</v>
      </c>
      <c r="N17" s="20"/>
      <c r="O17" s="20"/>
      <c r="P17" s="20"/>
      <c r="Q17" s="20"/>
      <c r="R17" s="40"/>
      <c r="S17" s="20"/>
      <c r="T17" s="14"/>
      <c r="U17" s="14"/>
      <c r="V17" s="14"/>
      <c r="W17" s="14"/>
      <c r="X17" s="14"/>
    </row>
    <row r="18" spans="1:24" ht="14.25">
      <c r="A18" s="16">
        <v>101127</v>
      </c>
      <c r="B18" s="16">
        <v>2133424</v>
      </c>
      <c r="C18" s="17" t="s">
        <v>30</v>
      </c>
      <c r="D18" s="17" t="s">
        <v>16</v>
      </c>
      <c r="E18" s="19">
        <v>0</v>
      </c>
      <c r="F18" s="20">
        <v>200</v>
      </c>
      <c r="G18" s="20">
        <v>200</v>
      </c>
      <c r="H18" s="20">
        <v>0</v>
      </c>
      <c r="I18" s="20"/>
      <c r="J18" s="20">
        <f t="shared" si="0"/>
        <v>200</v>
      </c>
      <c r="K18" s="20"/>
      <c r="L18" s="20">
        <f>'Oct 18 NOR incl adj'!E18</f>
        <v>200</v>
      </c>
      <c r="M18" s="20">
        <f t="shared" si="1"/>
        <v>0</v>
      </c>
      <c r="N18" s="20"/>
      <c r="O18" s="20"/>
      <c r="P18" s="20"/>
      <c r="Q18" s="20"/>
      <c r="R18" s="40"/>
      <c r="S18" s="20"/>
      <c r="T18" s="14"/>
      <c r="U18" s="14"/>
      <c r="V18" s="14"/>
      <c r="W18" s="14"/>
      <c r="X18" s="14"/>
    </row>
    <row r="19" spans="1:24" ht="14.25">
      <c r="A19" s="16">
        <v>101128</v>
      </c>
      <c r="B19" s="16">
        <v>2133432</v>
      </c>
      <c r="C19" s="17" t="s">
        <v>31</v>
      </c>
      <c r="D19" s="17" t="s">
        <v>16</v>
      </c>
      <c r="E19" s="19">
        <v>0</v>
      </c>
      <c r="F19" s="20">
        <v>240</v>
      </c>
      <c r="G19" s="20">
        <v>240</v>
      </c>
      <c r="H19" s="20">
        <v>0</v>
      </c>
      <c r="I19" s="20">
        <v>-0.5</v>
      </c>
      <c r="J19" s="20">
        <f t="shared" si="0"/>
        <v>239.5</v>
      </c>
      <c r="K19" s="20"/>
      <c r="L19" s="20">
        <f>'Oct 18 NOR incl adj'!E19</f>
        <v>286</v>
      </c>
      <c r="M19" s="20">
        <f t="shared" si="1"/>
        <v>-46.5</v>
      </c>
      <c r="N19" s="44">
        <f>M19/L19</f>
        <v>-0.16258741258741258</v>
      </c>
      <c r="O19" s="20" t="s">
        <v>38</v>
      </c>
      <c r="P19" s="20" t="s">
        <v>20</v>
      </c>
      <c r="Q19" s="20"/>
      <c r="R19" s="40"/>
      <c r="S19" s="20"/>
      <c r="T19" s="14"/>
      <c r="U19" s="14"/>
      <c r="V19" s="14"/>
      <c r="W19" s="14"/>
      <c r="X19" s="14"/>
    </row>
    <row r="20" spans="1:24" ht="14.25">
      <c r="A20" s="16">
        <v>101129</v>
      </c>
      <c r="B20" s="16">
        <v>2133440</v>
      </c>
      <c r="C20" s="17" t="s">
        <v>32</v>
      </c>
      <c r="D20" s="17" t="s">
        <v>16</v>
      </c>
      <c r="E20" s="19">
        <v>0</v>
      </c>
      <c r="F20" s="20">
        <v>177</v>
      </c>
      <c r="G20" s="20">
        <v>177</v>
      </c>
      <c r="H20" s="20">
        <v>0</v>
      </c>
      <c r="I20" s="20"/>
      <c r="J20" s="20">
        <f t="shared" si="0"/>
        <v>177</v>
      </c>
      <c r="K20" s="20"/>
      <c r="L20" s="20">
        <f>'Oct 18 NOR incl adj'!E20</f>
        <v>178</v>
      </c>
      <c r="M20" s="20">
        <f t="shared" si="1"/>
        <v>-1</v>
      </c>
      <c r="N20" s="20"/>
      <c r="O20" s="20" t="s">
        <v>38</v>
      </c>
      <c r="P20" s="20"/>
      <c r="Q20" s="20"/>
      <c r="R20" s="40"/>
      <c r="S20" s="20"/>
      <c r="T20" s="14"/>
      <c r="U20" s="14"/>
      <c r="V20" s="14"/>
      <c r="W20" s="14"/>
      <c r="X20" s="14"/>
    </row>
    <row r="21" spans="1:24" ht="14.25">
      <c r="A21" s="16">
        <v>101130</v>
      </c>
      <c r="B21" s="16">
        <v>2133446</v>
      </c>
      <c r="C21" s="17" t="s">
        <v>33</v>
      </c>
      <c r="D21" s="17" t="s">
        <v>16</v>
      </c>
      <c r="E21" s="19">
        <v>0</v>
      </c>
      <c r="F21" s="20">
        <v>151</v>
      </c>
      <c r="G21" s="20">
        <v>151</v>
      </c>
      <c r="H21" s="20">
        <v>0</v>
      </c>
      <c r="I21" s="20"/>
      <c r="J21" s="20">
        <f t="shared" si="0"/>
        <v>151</v>
      </c>
      <c r="K21" s="20"/>
      <c r="L21" s="20">
        <f>'Oct 18 NOR incl adj'!E21</f>
        <v>162</v>
      </c>
      <c r="M21" s="20">
        <f t="shared" si="1"/>
        <v>-11</v>
      </c>
      <c r="N21" s="44">
        <f>M21/L21</f>
        <v>-0.06790123456790123</v>
      </c>
      <c r="O21" s="20" t="s">
        <v>38</v>
      </c>
      <c r="P21" s="20" t="s">
        <v>20</v>
      </c>
      <c r="Q21" s="20"/>
      <c r="R21" s="40"/>
      <c r="S21" s="20"/>
      <c r="T21" s="14"/>
      <c r="U21" s="14"/>
      <c r="V21" s="14"/>
      <c r="W21" s="14"/>
      <c r="X21" s="14"/>
    </row>
    <row r="22" spans="1:24" ht="14.25">
      <c r="A22" s="16">
        <v>101131</v>
      </c>
      <c r="B22" s="16">
        <v>2133451</v>
      </c>
      <c r="C22" s="17" t="s">
        <v>34</v>
      </c>
      <c r="D22" s="17" t="s">
        <v>16</v>
      </c>
      <c r="E22" s="19">
        <v>0</v>
      </c>
      <c r="F22" s="20">
        <v>172</v>
      </c>
      <c r="G22" s="20">
        <v>172</v>
      </c>
      <c r="H22" s="20">
        <v>0</v>
      </c>
      <c r="I22" s="20"/>
      <c r="J22" s="20">
        <f t="shared" si="0"/>
        <v>172</v>
      </c>
      <c r="K22" s="20"/>
      <c r="L22" s="20">
        <f>'Oct 18 NOR incl adj'!E22</f>
        <v>169</v>
      </c>
      <c r="M22" s="20">
        <f t="shared" si="1"/>
        <v>3</v>
      </c>
      <c r="N22" s="20"/>
      <c r="O22" s="20"/>
      <c r="P22" s="20"/>
      <c r="Q22" s="20"/>
      <c r="R22" s="40"/>
      <c r="S22" s="20"/>
      <c r="T22" s="14"/>
      <c r="U22" s="14"/>
      <c r="V22" s="14"/>
      <c r="W22" s="14"/>
      <c r="X22" s="14"/>
    </row>
    <row r="23" spans="1:24" ht="14.25">
      <c r="A23" s="16">
        <v>101132</v>
      </c>
      <c r="B23" s="16">
        <v>2133453</v>
      </c>
      <c r="C23" s="17" t="s">
        <v>35</v>
      </c>
      <c r="D23" s="17" t="s">
        <v>16</v>
      </c>
      <c r="E23" s="19">
        <v>0</v>
      </c>
      <c r="F23" s="20">
        <v>151</v>
      </c>
      <c r="G23" s="20">
        <v>151</v>
      </c>
      <c r="H23" s="20">
        <v>0</v>
      </c>
      <c r="I23" s="20"/>
      <c r="J23" s="20">
        <f t="shared" si="0"/>
        <v>151</v>
      </c>
      <c r="K23" s="20"/>
      <c r="L23" s="20">
        <f>'Oct 18 NOR incl adj'!E23</f>
        <v>148</v>
      </c>
      <c r="M23" s="20">
        <f t="shared" si="1"/>
        <v>3</v>
      </c>
      <c r="N23" s="20"/>
      <c r="O23" s="20" t="s">
        <v>38</v>
      </c>
      <c r="P23" s="20"/>
      <c r="Q23" s="20"/>
      <c r="R23" s="40"/>
      <c r="S23" s="20"/>
      <c r="T23" s="14"/>
      <c r="U23" s="14"/>
      <c r="V23" s="14"/>
      <c r="W23" s="14"/>
      <c r="X23" s="14"/>
    </row>
    <row r="24" spans="1:24" ht="14.25">
      <c r="A24" s="16">
        <v>101133</v>
      </c>
      <c r="B24" s="16">
        <v>2133473</v>
      </c>
      <c r="C24" s="17" t="s">
        <v>36</v>
      </c>
      <c r="D24" s="17" t="s">
        <v>16</v>
      </c>
      <c r="E24" s="19">
        <v>0</v>
      </c>
      <c r="F24" s="20">
        <v>261</v>
      </c>
      <c r="G24" s="20">
        <v>261</v>
      </c>
      <c r="H24" s="20">
        <v>0</v>
      </c>
      <c r="I24" s="20"/>
      <c r="J24" s="20">
        <f t="shared" si="0"/>
        <v>261</v>
      </c>
      <c r="K24" s="20"/>
      <c r="L24" s="20">
        <f>'Oct 18 NOR incl adj'!E24</f>
        <v>252</v>
      </c>
      <c r="M24" s="20">
        <f t="shared" si="1"/>
        <v>9</v>
      </c>
      <c r="N24" s="20"/>
      <c r="O24" s="20"/>
      <c r="P24" s="20"/>
      <c r="Q24" s="20"/>
      <c r="R24" s="40"/>
      <c r="S24" s="20"/>
      <c r="T24" s="14"/>
      <c r="U24" s="14"/>
      <c r="V24" s="14"/>
      <c r="W24" s="14"/>
      <c r="X24" s="14"/>
    </row>
    <row r="25" spans="1:24" ht="14.25">
      <c r="A25" s="16">
        <v>101134</v>
      </c>
      <c r="B25" s="16">
        <v>2133496</v>
      </c>
      <c r="C25" s="17" t="s">
        <v>37</v>
      </c>
      <c r="D25" s="17" t="s">
        <v>16</v>
      </c>
      <c r="E25" s="19">
        <v>0</v>
      </c>
      <c r="F25" s="20">
        <v>175</v>
      </c>
      <c r="G25" s="20">
        <v>175</v>
      </c>
      <c r="H25" s="20">
        <v>0</v>
      </c>
      <c r="I25" s="20"/>
      <c r="J25" s="20">
        <f t="shared" si="0"/>
        <v>175</v>
      </c>
      <c r="K25" s="20"/>
      <c r="L25" s="20">
        <f>'Oct 18 NOR incl adj'!E25</f>
        <v>188</v>
      </c>
      <c r="M25" s="20">
        <f t="shared" si="1"/>
        <v>-13</v>
      </c>
      <c r="N25" s="44">
        <f>M25/L25</f>
        <v>-0.06914893617021277</v>
      </c>
      <c r="O25" s="20" t="s">
        <v>20</v>
      </c>
      <c r="P25" s="20" t="s">
        <v>38</v>
      </c>
      <c r="Q25" s="20">
        <f>N25+5%</f>
        <v>-0.019148936170212766</v>
      </c>
      <c r="R25" s="40">
        <f>-L25*Q25*R2</f>
        <v>11398.818528000002</v>
      </c>
      <c r="S25" s="20"/>
      <c r="T25" s="14"/>
      <c r="U25" s="14"/>
      <c r="V25" s="14"/>
      <c r="W25" s="14"/>
      <c r="X25" s="14"/>
    </row>
    <row r="26" spans="1:24" ht="14.25">
      <c r="A26" s="16">
        <v>101135</v>
      </c>
      <c r="B26" s="16">
        <v>2133511</v>
      </c>
      <c r="C26" s="17" t="s">
        <v>39</v>
      </c>
      <c r="D26" s="17" t="s">
        <v>16</v>
      </c>
      <c r="E26" s="19">
        <v>0</v>
      </c>
      <c r="F26" s="20">
        <v>149</v>
      </c>
      <c r="G26" s="20">
        <v>149</v>
      </c>
      <c r="H26" s="20">
        <v>0</v>
      </c>
      <c r="I26" s="20"/>
      <c r="J26" s="20">
        <f t="shared" si="0"/>
        <v>149</v>
      </c>
      <c r="K26" s="20"/>
      <c r="L26" s="20">
        <f>'Oct 18 NOR incl adj'!E26</f>
        <v>162</v>
      </c>
      <c r="M26" s="20">
        <f t="shared" si="1"/>
        <v>-13</v>
      </c>
      <c r="N26" s="44">
        <f>M26/L26</f>
        <v>-0.08024691358024691</v>
      </c>
      <c r="O26" s="20" t="s">
        <v>38</v>
      </c>
      <c r="P26" s="20" t="s">
        <v>20</v>
      </c>
      <c r="Q26" s="20"/>
      <c r="R26" s="40"/>
      <c r="S26" s="20"/>
      <c r="T26" s="14"/>
      <c r="U26" s="14"/>
      <c r="V26" s="14"/>
      <c r="W26" s="14"/>
      <c r="X26" s="14"/>
    </row>
    <row r="27" spans="1:24" ht="14.25">
      <c r="A27" s="16">
        <v>101136</v>
      </c>
      <c r="B27" s="16">
        <v>2133520</v>
      </c>
      <c r="C27" s="17" t="s">
        <v>40</v>
      </c>
      <c r="D27" s="17" t="s">
        <v>16</v>
      </c>
      <c r="E27" s="19">
        <v>0</v>
      </c>
      <c r="F27" s="20">
        <v>166</v>
      </c>
      <c r="G27" s="20">
        <v>166</v>
      </c>
      <c r="H27" s="20">
        <v>0</v>
      </c>
      <c r="I27" s="20"/>
      <c r="J27" s="20">
        <f t="shared" si="0"/>
        <v>166</v>
      </c>
      <c r="K27" s="20"/>
      <c r="L27" s="20">
        <f>'Oct 18 NOR incl adj'!E27</f>
        <v>183</v>
      </c>
      <c r="M27" s="20">
        <f t="shared" si="1"/>
        <v>-17</v>
      </c>
      <c r="N27" s="44">
        <f>M27/L27</f>
        <v>-0.09289617486338798</v>
      </c>
      <c r="O27" s="20" t="s">
        <v>38</v>
      </c>
      <c r="P27" s="20" t="s">
        <v>20</v>
      </c>
      <c r="Q27" s="20"/>
      <c r="R27" s="40"/>
      <c r="S27" s="20"/>
      <c r="T27" s="14"/>
      <c r="U27" s="14"/>
      <c r="V27" s="14"/>
      <c r="W27" s="14"/>
      <c r="X27" s="14"/>
    </row>
    <row r="28" spans="1:24" ht="14.25">
      <c r="A28" s="16">
        <v>101137</v>
      </c>
      <c r="B28" s="16">
        <v>2133532</v>
      </c>
      <c r="C28" s="17" t="s">
        <v>41</v>
      </c>
      <c r="D28" s="17" t="s">
        <v>16</v>
      </c>
      <c r="E28" s="19">
        <v>0</v>
      </c>
      <c r="F28" s="20">
        <v>251</v>
      </c>
      <c r="G28" s="20">
        <v>251</v>
      </c>
      <c r="H28" s="20">
        <v>0</v>
      </c>
      <c r="I28" s="20"/>
      <c r="J28" s="20">
        <f t="shared" si="0"/>
        <v>251</v>
      </c>
      <c r="K28" s="20"/>
      <c r="L28" s="20">
        <f>'Oct 18 NOR incl adj'!E28</f>
        <v>257</v>
      </c>
      <c r="M28" s="20">
        <f t="shared" si="1"/>
        <v>-6</v>
      </c>
      <c r="N28" s="20"/>
      <c r="O28" s="20"/>
      <c r="P28" s="20"/>
      <c r="Q28" s="20"/>
      <c r="R28" s="40"/>
      <c r="S28" s="20"/>
      <c r="T28" s="14"/>
      <c r="U28" s="14"/>
      <c r="V28" s="14"/>
      <c r="W28" s="14"/>
      <c r="X28" s="14"/>
    </row>
    <row r="29" spans="1:24" ht="14.25">
      <c r="A29" s="16">
        <v>101138</v>
      </c>
      <c r="B29" s="16">
        <v>2133539</v>
      </c>
      <c r="C29" s="17" t="s">
        <v>42</v>
      </c>
      <c r="D29" s="17" t="s">
        <v>16</v>
      </c>
      <c r="E29" s="19">
        <v>0</v>
      </c>
      <c r="F29" s="20">
        <v>175</v>
      </c>
      <c r="G29" s="20">
        <v>175</v>
      </c>
      <c r="H29" s="20">
        <v>0</v>
      </c>
      <c r="I29" s="20">
        <v>-0.5</v>
      </c>
      <c r="J29" s="20">
        <f t="shared" si="0"/>
        <v>174.5</v>
      </c>
      <c r="K29" s="20"/>
      <c r="L29" s="20">
        <f>'Oct 18 NOR incl adj'!E29</f>
        <v>186</v>
      </c>
      <c r="M29" s="20">
        <f t="shared" si="1"/>
        <v>-11.5</v>
      </c>
      <c r="N29" s="44">
        <f>M29/L29</f>
        <v>-0.06182795698924731</v>
      </c>
      <c r="O29" s="20" t="s">
        <v>38</v>
      </c>
      <c r="P29" s="20" t="s">
        <v>20</v>
      </c>
      <c r="Q29" s="20"/>
      <c r="R29" s="40"/>
      <c r="S29" s="20"/>
      <c r="T29" s="14"/>
      <c r="U29" s="14"/>
      <c r="V29" s="14"/>
      <c r="W29" s="14"/>
      <c r="X29" s="14"/>
    </row>
    <row r="30" spans="1:24" ht="14.25">
      <c r="A30" s="16">
        <v>101139</v>
      </c>
      <c r="B30" s="16">
        <v>2133580</v>
      </c>
      <c r="C30" s="17" t="s">
        <v>43</v>
      </c>
      <c r="D30" s="17" t="s">
        <v>16</v>
      </c>
      <c r="E30" s="19">
        <v>0</v>
      </c>
      <c r="F30" s="20">
        <v>195</v>
      </c>
      <c r="G30" s="20">
        <v>195</v>
      </c>
      <c r="H30" s="20">
        <v>0</v>
      </c>
      <c r="I30" s="20"/>
      <c r="J30" s="20">
        <f t="shared" si="0"/>
        <v>195</v>
      </c>
      <c r="K30" s="20"/>
      <c r="L30" s="20">
        <f>'Oct 18 NOR incl adj'!E30</f>
        <v>202</v>
      </c>
      <c r="M30" s="20">
        <f t="shared" si="1"/>
        <v>-7</v>
      </c>
      <c r="N30" s="20"/>
      <c r="O30" s="20"/>
      <c r="P30" s="20"/>
      <c r="Q30" s="20"/>
      <c r="R30" s="40"/>
      <c r="S30" s="20"/>
      <c r="T30" s="14"/>
      <c r="U30" s="14"/>
      <c r="V30" s="14"/>
      <c r="W30" s="14"/>
      <c r="X30" s="14"/>
    </row>
    <row r="31" spans="1:24" ht="14.25">
      <c r="A31" s="16">
        <v>101140</v>
      </c>
      <c r="B31" s="16">
        <v>2133582</v>
      </c>
      <c r="C31" s="17" t="s">
        <v>44</v>
      </c>
      <c r="D31" s="17" t="s">
        <v>16</v>
      </c>
      <c r="E31" s="19">
        <v>0</v>
      </c>
      <c r="F31" s="20">
        <v>294</v>
      </c>
      <c r="G31" s="20">
        <v>294</v>
      </c>
      <c r="H31" s="20">
        <v>0</v>
      </c>
      <c r="I31" s="20"/>
      <c r="J31" s="20">
        <f t="shared" si="0"/>
        <v>294</v>
      </c>
      <c r="K31" s="20"/>
      <c r="L31" s="20">
        <f>'Oct 18 NOR incl adj'!E31</f>
        <v>291</v>
      </c>
      <c r="M31" s="20">
        <f t="shared" si="1"/>
        <v>3</v>
      </c>
      <c r="N31" s="20"/>
      <c r="O31" s="20"/>
      <c r="P31" s="20"/>
      <c r="Q31" s="20"/>
      <c r="R31" s="40"/>
      <c r="S31" s="20"/>
      <c r="T31" s="14"/>
      <c r="U31" s="14"/>
      <c r="V31" s="14"/>
      <c r="W31" s="14"/>
      <c r="X31" s="14"/>
    </row>
    <row r="32" spans="1:24" ht="14.25">
      <c r="A32" s="16">
        <v>101141</v>
      </c>
      <c r="B32" s="16">
        <v>2133590</v>
      </c>
      <c r="C32" s="17" t="s">
        <v>45</v>
      </c>
      <c r="D32" s="17" t="s">
        <v>16</v>
      </c>
      <c r="E32" s="19">
        <v>0</v>
      </c>
      <c r="F32" s="20">
        <v>193</v>
      </c>
      <c r="G32" s="20">
        <v>193</v>
      </c>
      <c r="H32" s="20">
        <v>0</v>
      </c>
      <c r="I32" s="20"/>
      <c r="J32" s="20">
        <f t="shared" si="0"/>
        <v>193</v>
      </c>
      <c r="K32" s="20"/>
      <c r="L32" s="20">
        <f>'Oct 18 NOR incl adj'!E32</f>
        <v>198</v>
      </c>
      <c r="M32" s="20">
        <f t="shared" si="1"/>
        <v>-5</v>
      </c>
      <c r="N32" s="20"/>
      <c r="O32" s="20"/>
      <c r="P32" s="20"/>
      <c r="Q32" s="20"/>
      <c r="R32" s="40"/>
      <c r="S32" s="20"/>
      <c r="T32" s="14"/>
      <c r="U32" s="14"/>
      <c r="V32" s="14"/>
      <c r="W32" s="14"/>
      <c r="X32" s="14"/>
    </row>
    <row r="33" spans="1:24" ht="14.25">
      <c r="A33" s="16">
        <v>101142</v>
      </c>
      <c r="B33" s="16">
        <v>2133598</v>
      </c>
      <c r="C33" s="17" t="s">
        <v>46</v>
      </c>
      <c r="D33" s="17" t="s">
        <v>16</v>
      </c>
      <c r="E33" s="19">
        <v>0</v>
      </c>
      <c r="F33" s="20">
        <v>142</v>
      </c>
      <c r="G33" s="20">
        <v>142</v>
      </c>
      <c r="H33" s="20">
        <v>0</v>
      </c>
      <c r="I33" s="20"/>
      <c r="J33" s="20">
        <f t="shared" si="0"/>
        <v>142</v>
      </c>
      <c r="K33" s="20"/>
      <c r="L33" s="20">
        <f>'Oct 18 NOR incl adj'!E33</f>
        <v>164</v>
      </c>
      <c r="M33" s="20">
        <f t="shared" si="1"/>
        <v>-22</v>
      </c>
      <c r="N33" s="44">
        <f>M33/L33</f>
        <v>-0.13414634146341464</v>
      </c>
      <c r="O33" s="20" t="s">
        <v>38</v>
      </c>
      <c r="P33" s="20" t="s">
        <v>20</v>
      </c>
      <c r="Q33" s="20"/>
      <c r="R33" s="40"/>
      <c r="S33" s="20"/>
      <c r="T33" s="14"/>
      <c r="U33" s="14"/>
      <c r="V33" s="14"/>
      <c r="W33" s="14"/>
      <c r="X33" s="14"/>
    </row>
    <row r="34" spans="1:24" ht="14.25">
      <c r="A34" s="16">
        <v>101143</v>
      </c>
      <c r="B34" s="16">
        <v>2133610</v>
      </c>
      <c r="C34" s="17" t="s">
        <v>47</v>
      </c>
      <c r="D34" s="17" t="s">
        <v>16</v>
      </c>
      <c r="E34" s="19">
        <v>0</v>
      </c>
      <c r="F34" s="20">
        <v>205</v>
      </c>
      <c r="G34" s="20">
        <v>205</v>
      </c>
      <c r="H34" s="20">
        <v>0</v>
      </c>
      <c r="I34" s="20"/>
      <c r="J34" s="20">
        <f t="shared" si="0"/>
        <v>205</v>
      </c>
      <c r="K34" s="20"/>
      <c r="L34" s="20">
        <f>'Oct 18 NOR incl adj'!E34</f>
        <v>206</v>
      </c>
      <c r="M34" s="20">
        <f t="shared" si="1"/>
        <v>-1</v>
      </c>
      <c r="N34" s="20"/>
      <c r="O34" s="20"/>
      <c r="P34" s="20"/>
      <c r="Q34" s="20"/>
      <c r="R34" s="40"/>
      <c r="S34" s="20"/>
      <c r="T34" s="14"/>
      <c r="U34" s="14"/>
      <c r="V34" s="14"/>
      <c r="W34" s="14"/>
      <c r="X34" s="14"/>
    </row>
    <row r="35" spans="1:24" ht="14.25">
      <c r="A35" s="16">
        <v>101144</v>
      </c>
      <c r="B35" s="16">
        <v>2133611</v>
      </c>
      <c r="C35" s="17" t="s">
        <v>48</v>
      </c>
      <c r="D35" s="17" t="s">
        <v>16</v>
      </c>
      <c r="E35" s="19">
        <v>0</v>
      </c>
      <c r="F35" s="20">
        <v>179</v>
      </c>
      <c r="G35" s="20">
        <v>179</v>
      </c>
      <c r="H35" s="20">
        <v>0</v>
      </c>
      <c r="I35" s="20"/>
      <c r="J35" s="20">
        <f t="shared" si="0"/>
        <v>179</v>
      </c>
      <c r="K35" s="20"/>
      <c r="L35" s="20">
        <f>'Oct 18 NOR incl adj'!E35</f>
        <v>190</v>
      </c>
      <c r="M35" s="20">
        <f t="shared" si="1"/>
        <v>-11</v>
      </c>
      <c r="N35" s="44">
        <f>M35/L35</f>
        <v>-0.05789473684210526</v>
      </c>
      <c r="O35" s="20" t="s">
        <v>20</v>
      </c>
      <c r="P35" s="20" t="s">
        <v>38</v>
      </c>
      <c r="Q35" s="20">
        <f>N35+5%</f>
        <v>-0.00789473684210526</v>
      </c>
      <c r="R35" s="40">
        <f>-L35*Q35*R2</f>
        <v>4749.507719999999</v>
      </c>
      <c r="S35" s="20"/>
      <c r="T35" s="14"/>
      <c r="U35" s="14"/>
      <c r="V35" s="14"/>
      <c r="W35" s="14"/>
      <c r="X35" s="14"/>
    </row>
    <row r="36" spans="1:24" ht="14.25">
      <c r="A36" s="16">
        <v>101146</v>
      </c>
      <c r="B36" s="16">
        <v>2133623</v>
      </c>
      <c r="C36" s="17" t="s">
        <v>49</v>
      </c>
      <c r="D36" s="17" t="s">
        <v>16</v>
      </c>
      <c r="E36" s="19">
        <v>0</v>
      </c>
      <c r="F36" s="20">
        <v>167</v>
      </c>
      <c r="G36" s="20">
        <v>167</v>
      </c>
      <c r="H36" s="20">
        <v>0</v>
      </c>
      <c r="I36" s="20"/>
      <c r="J36" s="20">
        <f t="shared" si="0"/>
        <v>167</v>
      </c>
      <c r="K36" s="20"/>
      <c r="L36" s="20">
        <f>'Oct 18 NOR incl adj'!E36</f>
        <v>184</v>
      </c>
      <c r="M36" s="20">
        <f t="shared" si="1"/>
        <v>-17</v>
      </c>
      <c r="N36" s="44">
        <f>M36/L36</f>
        <v>-0.09239130434782608</v>
      </c>
      <c r="O36" s="20" t="s">
        <v>20</v>
      </c>
      <c r="P36" s="20" t="s">
        <v>38</v>
      </c>
      <c r="Q36" s="20">
        <f>N36+5%</f>
        <v>-0.04239130434782608</v>
      </c>
      <c r="R36" s="40">
        <f>-L36*Q36*R2</f>
        <v>24697.440143999997</v>
      </c>
      <c r="S36" s="20"/>
      <c r="T36" s="14"/>
      <c r="U36" s="14"/>
      <c r="V36" s="14"/>
      <c r="W36" s="14"/>
      <c r="X36" s="14"/>
    </row>
    <row r="37" spans="1:24" ht="14.25">
      <c r="A37" s="16">
        <v>101147</v>
      </c>
      <c r="B37" s="16">
        <v>2133653</v>
      </c>
      <c r="C37" s="17" t="s">
        <v>50</v>
      </c>
      <c r="D37" s="17" t="s">
        <v>16</v>
      </c>
      <c r="E37" s="19">
        <v>0</v>
      </c>
      <c r="F37" s="20">
        <v>195</v>
      </c>
      <c r="G37" s="20">
        <v>195</v>
      </c>
      <c r="H37" s="20">
        <v>0</v>
      </c>
      <c r="I37" s="20"/>
      <c r="J37" s="20">
        <f t="shared" si="0"/>
        <v>195</v>
      </c>
      <c r="K37" s="20"/>
      <c r="L37" s="20">
        <f>'Oct 18 NOR incl adj'!E37</f>
        <v>193</v>
      </c>
      <c r="M37" s="20">
        <f t="shared" si="1"/>
        <v>2</v>
      </c>
      <c r="N37" s="20"/>
      <c r="O37" s="20" t="s">
        <v>38</v>
      </c>
      <c r="P37" s="20"/>
      <c r="Q37" s="20"/>
      <c r="R37" s="40"/>
      <c r="S37" s="20"/>
      <c r="T37" s="14"/>
      <c r="U37" s="14"/>
      <c r="V37" s="14"/>
      <c r="W37" s="14"/>
      <c r="X37" s="14"/>
    </row>
    <row r="38" spans="1:24" ht="14.25">
      <c r="A38" s="16">
        <v>101154</v>
      </c>
      <c r="B38" s="16">
        <v>2134723</v>
      </c>
      <c r="C38" s="17" t="s">
        <v>51</v>
      </c>
      <c r="D38" s="17" t="s">
        <v>52</v>
      </c>
      <c r="E38" s="19">
        <v>0</v>
      </c>
      <c r="F38" s="20">
        <v>858</v>
      </c>
      <c r="G38" s="20">
        <v>0</v>
      </c>
      <c r="H38" s="20">
        <v>858</v>
      </c>
      <c r="I38" s="20"/>
      <c r="J38" s="20">
        <f t="shared" si="0"/>
        <v>858</v>
      </c>
      <c r="K38" s="20"/>
      <c r="L38" s="20">
        <f>'Oct 18 NOR incl adj'!E38</f>
        <v>849</v>
      </c>
      <c r="M38" s="20">
        <f t="shared" si="1"/>
        <v>9</v>
      </c>
      <c r="N38" s="20"/>
      <c r="O38" s="20"/>
      <c r="P38" s="20"/>
      <c r="Q38" s="20"/>
      <c r="R38" s="40"/>
      <c r="S38" s="20"/>
      <c r="T38" s="14"/>
      <c r="U38" s="14"/>
      <c r="V38" s="14"/>
      <c r="W38" s="14"/>
      <c r="X38" s="14"/>
    </row>
    <row r="39" spans="1:24" ht="14.25">
      <c r="A39" s="16">
        <v>137323</v>
      </c>
      <c r="B39" s="16">
        <v>2132000</v>
      </c>
      <c r="C39" s="17" t="s">
        <v>53</v>
      </c>
      <c r="D39" s="17" t="s">
        <v>16</v>
      </c>
      <c r="E39" s="19" t="s">
        <v>54</v>
      </c>
      <c r="F39" s="20">
        <v>411</v>
      </c>
      <c r="G39" s="20">
        <v>411</v>
      </c>
      <c r="H39" s="20">
        <v>0</v>
      </c>
      <c r="I39" s="20"/>
      <c r="J39" s="20">
        <f t="shared" si="0"/>
        <v>411</v>
      </c>
      <c r="K39" s="20"/>
      <c r="L39" s="20">
        <f>'Oct 18 NOR incl adj'!E39</f>
        <v>412</v>
      </c>
      <c r="M39" s="20">
        <f t="shared" si="1"/>
        <v>-1</v>
      </c>
      <c r="N39" s="20"/>
      <c r="O39" s="20"/>
      <c r="P39" s="20"/>
      <c r="Q39" s="20"/>
      <c r="R39" s="40"/>
      <c r="S39" s="20"/>
      <c r="T39" s="14"/>
      <c r="U39" s="14"/>
      <c r="V39" s="14"/>
      <c r="W39" s="14"/>
      <c r="X39" s="14"/>
    </row>
    <row r="40" spans="1:24" ht="14.25">
      <c r="A40" s="16">
        <v>139824</v>
      </c>
      <c r="B40" s="16">
        <v>2132002</v>
      </c>
      <c r="C40" s="17" t="s">
        <v>55</v>
      </c>
      <c r="D40" s="17" t="s">
        <v>16</v>
      </c>
      <c r="E40" s="19" t="s">
        <v>54</v>
      </c>
      <c r="F40" s="20">
        <v>131</v>
      </c>
      <c r="G40" s="20">
        <v>131</v>
      </c>
      <c r="H40" s="20">
        <v>0</v>
      </c>
      <c r="I40" s="20"/>
      <c r="J40" s="20">
        <f t="shared" si="0"/>
        <v>131</v>
      </c>
      <c r="K40" s="20"/>
      <c r="L40" s="20">
        <f>'Oct 18 NOR incl adj'!E40</f>
        <v>146</v>
      </c>
      <c r="M40" s="20">
        <f t="shared" si="1"/>
        <v>-15</v>
      </c>
      <c r="N40" s="44">
        <f>M40/L40</f>
        <v>-0.10273972602739725</v>
      </c>
      <c r="O40" s="20" t="s">
        <v>38</v>
      </c>
      <c r="P40" s="20" t="s">
        <v>20</v>
      </c>
      <c r="Q40" s="20"/>
      <c r="R40" s="40"/>
      <c r="S40" s="20"/>
      <c r="T40" s="14"/>
      <c r="U40" s="14"/>
      <c r="V40" s="14"/>
      <c r="W40" s="14"/>
      <c r="X40" s="14"/>
    </row>
    <row r="41" spans="1:24" ht="14.25">
      <c r="A41" s="16">
        <v>139898</v>
      </c>
      <c r="B41" s="16">
        <v>2132003</v>
      </c>
      <c r="C41" s="17" t="s">
        <v>56</v>
      </c>
      <c r="D41" s="17" t="s">
        <v>16</v>
      </c>
      <c r="E41" s="19" t="s">
        <v>54</v>
      </c>
      <c r="F41" s="20">
        <v>279</v>
      </c>
      <c r="G41" s="20">
        <v>279</v>
      </c>
      <c r="H41" s="20">
        <v>0</v>
      </c>
      <c r="I41" s="20"/>
      <c r="J41" s="20">
        <f t="shared" si="0"/>
        <v>279</v>
      </c>
      <c r="K41" s="20"/>
      <c r="L41" s="20">
        <f>'Oct 18 NOR incl adj'!E41</f>
        <v>224</v>
      </c>
      <c r="M41" s="20">
        <f t="shared" si="1"/>
        <v>55</v>
      </c>
      <c r="N41" s="20"/>
      <c r="O41" s="20"/>
      <c r="P41" s="20"/>
      <c r="Q41" s="20"/>
      <c r="R41" s="40"/>
      <c r="S41" s="41" t="s">
        <v>57</v>
      </c>
      <c r="T41" s="14"/>
      <c r="U41" s="14"/>
      <c r="V41" s="14"/>
      <c r="W41" s="14"/>
      <c r="X41" s="14"/>
    </row>
    <row r="42" spans="1:24" ht="14.25">
      <c r="A42" s="16">
        <v>139940</v>
      </c>
      <c r="B42" s="16">
        <v>2132004</v>
      </c>
      <c r="C42" s="17" t="s">
        <v>58</v>
      </c>
      <c r="D42" s="17" t="s">
        <v>16</v>
      </c>
      <c r="E42" s="19" t="s">
        <v>54</v>
      </c>
      <c r="F42" s="20">
        <v>183</v>
      </c>
      <c r="G42" s="20">
        <v>183</v>
      </c>
      <c r="H42" s="20">
        <v>0</v>
      </c>
      <c r="I42" s="20"/>
      <c r="J42" s="20">
        <f t="shared" si="0"/>
        <v>183</v>
      </c>
      <c r="K42" s="20"/>
      <c r="L42" s="20">
        <f>'Oct 18 NOR incl adj'!E42</f>
        <v>181</v>
      </c>
      <c r="M42" s="20">
        <f t="shared" si="1"/>
        <v>2</v>
      </c>
      <c r="N42" s="44">
        <f>M42/L42</f>
        <v>0.011049723756906077</v>
      </c>
      <c r="O42" s="20"/>
      <c r="P42" s="20"/>
      <c r="Q42" s="20"/>
      <c r="R42" s="40"/>
      <c r="S42" s="41"/>
      <c r="T42" s="14"/>
      <c r="U42" s="14"/>
      <c r="V42" s="14"/>
      <c r="W42" s="14"/>
      <c r="X42" s="14"/>
    </row>
    <row r="43" spans="1:24" ht="14.25">
      <c r="A43" s="16">
        <v>140050</v>
      </c>
      <c r="B43" s="16">
        <v>2132244</v>
      </c>
      <c r="C43" s="17" t="s">
        <v>59</v>
      </c>
      <c r="D43" s="17" t="s">
        <v>16</v>
      </c>
      <c r="E43" s="19" t="s">
        <v>54</v>
      </c>
      <c r="F43" s="20">
        <v>594</v>
      </c>
      <c r="G43" s="20">
        <v>594</v>
      </c>
      <c r="H43" s="20">
        <v>0</v>
      </c>
      <c r="I43" s="20"/>
      <c r="J43" s="20">
        <f t="shared" si="0"/>
        <v>594</v>
      </c>
      <c r="K43" s="20"/>
      <c r="L43" s="20">
        <f>'Oct 18 NOR incl adj'!E44</f>
        <v>601</v>
      </c>
      <c r="M43" s="20">
        <f t="shared" si="1"/>
        <v>-7</v>
      </c>
      <c r="N43" s="20"/>
      <c r="O43" s="20"/>
      <c r="P43" s="20"/>
      <c r="Q43" s="20"/>
      <c r="R43" s="40"/>
      <c r="S43" s="41"/>
      <c r="T43" s="14"/>
      <c r="U43" s="14"/>
      <c r="V43" s="14"/>
      <c r="W43" s="14"/>
      <c r="X43" s="14"/>
    </row>
    <row r="44" spans="1:24" ht="14.25">
      <c r="A44" s="16">
        <v>138683</v>
      </c>
      <c r="B44" s="16">
        <v>2132418</v>
      </c>
      <c r="C44" s="17" t="s">
        <v>60</v>
      </c>
      <c r="D44" s="17" t="s">
        <v>16</v>
      </c>
      <c r="E44" s="19" t="s">
        <v>54</v>
      </c>
      <c r="F44" s="20">
        <v>321</v>
      </c>
      <c r="G44" s="20">
        <v>321</v>
      </c>
      <c r="H44" s="20">
        <v>0</v>
      </c>
      <c r="I44" s="20">
        <v>-1</v>
      </c>
      <c r="J44" s="20">
        <f t="shared" si="0"/>
        <v>320</v>
      </c>
      <c r="K44" s="20"/>
      <c r="L44" s="20">
        <f>'Oct 18 NOR incl adj'!E45</f>
        <v>326</v>
      </c>
      <c r="M44" s="20">
        <f t="shared" si="1"/>
        <v>-6</v>
      </c>
      <c r="N44" s="44">
        <f>M44/L44</f>
        <v>-0.018404907975460124</v>
      </c>
      <c r="O44" s="20"/>
      <c r="P44" s="20"/>
      <c r="Q44" s="20"/>
      <c r="R44" s="40"/>
      <c r="S44" s="41"/>
      <c r="T44" s="14"/>
      <c r="U44" s="14"/>
      <c r="V44" s="14"/>
      <c r="W44" s="14"/>
      <c r="X44" s="14"/>
    </row>
    <row r="45" spans="1:24" ht="14.25">
      <c r="A45" s="16">
        <v>140884</v>
      </c>
      <c r="B45" s="16">
        <v>2134000</v>
      </c>
      <c r="C45" s="17" t="s">
        <v>61</v>
      </c>
      <c r="D45" s="17" t="s">
        <v>52</v>
      </c>
      <c r="E45" s="19" t="s">
        <v>54</v>
      </c>
      <c r="F45" s="20">
        <v>572</v>
      </c>
      <c r="G45" s="20">
        <v>0</v>
      </c>
      <c r="H45" s="20">
        <v>572</v>
      </c>
      <c r="I45" s="20">
        <v>-0.5</v>
      </c>
      <c r="J45" s="20">
        <f t="shared" si="0"/>
        <v>571.5</v>
      </c>
      <c r="K45" s="20"/>
      <c r="L45" s="20">
        <f>'Oct 18 NOR incl adj'!E46</f>
        <v>569</v>
      </c>
      <c r="M45" s="20">
        <f t="shared" si="1"/>
        <v>2.5</v>
      </c>
      <c r="N45" s="44"/>
      <c r="O45" s="20"/>
      <c r="P45" s="20"/>
      <c r="Q45" s="20"/>
      <c r="R45" s="40"/>
      <c r="S45" s="41"/>
      <c r="T45" s="14"/>
      <c r="U45" s="14"/>
      <c r="V45" s="14"/>
      <c r="W45" s="14"/>
      <c r="X45" s="14"/>
    </row>
    <row r="46" spans="1:24" ht="14.25">
      <c r="A46" s="16">
        <v>144819</v>
      </c>
      <c r="B46" s="16">
        <v>2134003</v>
      </c>
      <c r="C46" s="17" t="s">
        <v>62</v>
      </c>
      <c r="D46" s="17" t="s">
        <v>52</v>
      </c>
      <c r="E46" s="19" t="s">
        <v>54</v>
      </c>
      <c r="F46" s="20">
        <v>81</v>
      </c>
      <c r="G46" s="20">
        <v>0</v>
      </c>
      <c r="H46" s="20">
        <v>81</v>
      </c>
      <c r="I46" s="20"/>
      <c r="J46" s="20">
        <f t="shared" si="0"/>
        <v>81</v>
      </c>
      <c r="K46" s="20"/>
      <c r="L46" s="20">
        <f>'Oct 18 NOR incl adj'!E47</f>
        <v>112</v>
      </c>
      <c r="M46" s="20">
        <f t="shared" si="1"/>
        <v>-31</v>
      </c>
      <c r="N46" s="44">
        <f>M46/L46</f>
        <v>-0.2767857142857143</v>
      </c>
      <c r="O46" s="20" t="s">
        <v>20</v>
      </c>
      <c r="P46" s="20" t="s">
        <v>38</v>
      </c>
      <c r="Q46" s="20">
        <f>N46+5%</f>
        <v>-0.2267857142857143</v>
      </c>
      <c r="R46" s="40">
        <f>-L46*Q46*R3</f>
        <v>125821.09659200003</v>
      </c>
      <c r="S46" s="41"/>
      <c r="T46" s="14"/>
      <c r="U46" s="14"/>
      <c r="V46" s="14"/>
      <c r="W46" s="14"/>
      <c r="X46" s="14"/>
    </row>
    <row r="47" spans="1:24" ht="14.25">
      <c r="A47" s="16">
        <v>145126</v>
      </c>
      <c r="B47" s="16">
        <v>2134004</v>
      </c>
      <c r="C47" s="17" t="s">
        <v>63</v>
      </c>
      <c r="D47" s="17" t="s">
        <v>52</v>
      </c>
      <c r="E47" s="19" t="s">
        <v>54</v>
      </c>
      <c r="F47" s="20">
        <v>962</v>
      </c>
      <c r="G47" s="20">
        <v>0</v>
      </c>
      <c r="H47" s="20">
        <v>962</v>
      </c>
      <c r="I47" s="20">
        <v>-1.67</v>
      </c>
      <c r="J47" s="20">
        <f t="shared" si="0"/>
        <v>960.33</v>
      </c>
      <c r="K47" s="20"/>
      <c r="L47" s="20">
        <f>'Oct 18 NOR incl adj'!E48</f>
        <v>938</v>
      </c>
      <c r="M47" s="20">
        <f t="shared" si="1"/>
        <v>22.33000000000004</v>
      </c>
      <c r="N47" s="44">
        <f>M47/L47</f>
        <v>0.023805970149253775</v>
      </c>
      <c r="O47" s="20"/>
      <c r="P47" s="20"/>
      <c r="Q47" s="20"/>
      <c r="R47" s="20"/>
      <c r="S47" s="41"/>
      <c r="T47" s="14"/>
      <c r="U47" s="14"/>
      <c r="V47" s="14"/>
      <c r="W47" s="14"/>
      <c r="X47" s="14"/>
    </row>
    <row r="48" spans="1:24" ht="14.25">
      <c r="A48" s="16">
        <v>138313</v>
      </c>
      <c r="B48" s="16">
        <v>2134628</v>
      </c>
      <c r="C48" s="17" t="s">
        <v>64</v>
      </c>
      <c r="D48" s="17" t="s">
        <v>52</v>
      </c>
      <c r="E48" s="19" t="s">
        <v>54</v>
      </c>
      <c r="F48" s="20">
        <v>829</v>
      </c>
      <c r="G48" s="20">
        <v>0</v>
      </c>
      <c r="H48" s="20">
        <v>829</v>
      </c>
      <c r="I48" s="20">
        <v>-0.5</v>
      </c>
      <c r="J48" s="20">
        <f t="shared" si="0"/>
        <v>828.5</v>
      </c>
      <c r="K48" s="20"/>
      <c r="L48" s="20">
        <f>'Oct 18 NOR incl adj'!E49</f>
        <v>814</v>
      </c>
      <c r="M48" s="20">
        <f t="shared" si="1"/>
        <v>14.5</v>
      </c>
      <c r="N48" s="20"/>
      <c r="O48" s="20"/>
      <c r="P48" s="20"/>
      <c r="Q48" s="20"/>
      <c r="R48" s="20"/>
      <c r="S48" s="41"/>
      <c r="T48" s="14"/>
      <c r="U48" s="14"/>
      <c r="V48" s="14"/>
      <c r="W48" s="14"/>
      <c r="X48" s="14"/>
    </row>
    <row r="49" spans="1:24" ht="14.25">
      <c r="A49" s="16">
        <v>137353</v>
      </c>
      <c r="B49" s="16">
        <v>2134673</v>
      </c>
      <c r="C49" s="17" t="s">
        <v>65</v>
      </c>
      <c r="D49" s="17" t="s">
        <v>52</v>
      </c>
      <c r="E49" s="19" t="s">
        <v>54</v>
      </c>
      <c r="F49" s="20">
        <v>807</v>
      </c>
      <c r="G49" s="20">
        <v>0</v>
      </c>
      <c r="H49" s="20">
        <v>807</v>
      </c>
      <c r="I49" s="20">
        <v>-0.5</v>
      </c>
      <c r="J49" s="20">
        <f t="shared" si="0"/>
        <v>806.5</v>
      </c>
      <c r="K49" s="20"/>
      <c r="L49" s="20">
        <f>'Oct 18 NOR incl adj'!E50</f>
        <v>788</v>
      </c>
      <c r="M49" s="20">
        <f t="shared" si="1"/>
        <v>18.5</v>
      </c>
      <c r="N49" s="20"/>
      <c r="O49" s="20"/>
      <c r="P49" s="20"/>
      <c r="Q49" s="20"/>
      <c r="R49" s="20"/>
      <c r="S49" s="41"/>
      <c r="T49" s="14"/>
      <c r="U49" s="14"/>
      <c r="V49" s="14"/>
      <c r="W49" s="14"/>
      <c r="X49" s="14"/>
    </row>
    <row r="50" spans="1:24" ht="14.25">
      <c r="A50" s="16">
        <v>138312</v>
      </c>
      <c r="B50" s="16">
        <v>2134687</v>
      </c>
      <c r="C50" s="17" t="s">
        <v>66</v>
      </c>
      <c r="D50" s="17" t="s">
        <v>52</v>
      </c>
      <c r="E50" s="19" t="s">
        <v>54</v>
      </c>
      <c r="F50" s="20">
        <v>668</v>
      </c>
      <c r="G50" s="20">
        <v>0</v>
      </c>
      <c r="H50" s="20">
        <v>668</v>
      </c>
      <c r="I50" s="20"/>
      <c r="J50" s="20">
        <f t="shared" si="0"/>
        <v>668</v>
      </c>
      <c r="K50" s="20"/>
      <c r="L50" s="20">
        <f>'Oct 18 NOR incl adj'!E51</f>
        <v>643</v>
      </c>
      <c r="M50" s="20">
        <f t="shared" si="1"/>
        <v>25</v>
      </c>
      <c r="N50" s="20"/>
      <c r="O50" s="20"/>
      <c r="P50" s="20"/>
      <c r="Q50" s="20"/>
      <c r="R50" s="20"/>
      <c r="S50" s="41"/>
      <c r="T50" s="14"/>
      <c r="U50" s="14"/>
      <c r="V50" s="14"/>
      <c r="W50" s="14"/>
      <c r="X50" s="14"/>
    </row>
    <row r="51" spans="1:24" ht="14.25">
      <c r="A51" s="16">
        <v>139369</v>
      </c>
      <c r="B51" s="16">
        <v>2134809</v>
      </c>
      <c r="C51" s="17" t="s">
        <v>67</v>
      </c>
      <c r="D51" s="17" t="s">
        <v>52</v>
      </c>
      <c r="E51" s="19" t="s">
        <v>54</v>
      </c>
      <c r="F51" s="20">
        <v>831</v>
      </c>
      <c r="G51" s="20">
        <v>0</v>
      </c>
      <c r="H51" s="20">
        <v>831</v>
      </c>
      <c r="I51" s="20"/>
      <c r="J51" s="20">
        <f t="shared" si="0"/>
        <v>831</v>
      </c>
      <c r="K51" s="20"/>
      <c r="L51" s="20">
        <f>'Oct 18 NOR incl adj'!E52</f>
        <v>764</v>
      </c>
      <c r="M51" s="20">
        <f t="shared" si="1"/>
        <v>67</v>
      </c>
      <c r="N51" s="20"/>
      <c r="O51" s="20"/>
      <c r="P51" s="20"/>
      <c r="Q51" s="20"/>
      <c r="R51" s="20"/>
      <c r="S51" s="41" t="s">
        <v>68</v>
      </c>
      <c r="T51" s="14"/>
      <c r="U51" s="14"/>
      <c r="V51" s="14"/>
      <c r="W51" s="14"/>
      <c r="X51" s="14"/>
    </row>
    <row r="52" spans="1:24" ht="14.25">
      <c r="A52" s="16">
        <v>130912</v>
      </c>
      <c r="B52" s="16">
        <v>2136905</v>
      </c>
      <c r="C52" s="17" t="s">
        <v>69</v>
      </c>
      <c r="D52" s="17" t="s">
        <v>52</v>
      </c>
      <c r="E52" s="19" t="s">
        <v>54</v>
      </c>
      <c r="F52" s="20">
        <v>910</v>
      </c>
      <c r="G52" s="20">
        <v>0</v>
      </c>
      <c r="H52" s="20">
        <v>910</v>
      </c>
      <c r="I52" s="20">
        <v>-1</v>
      </c>
      <c r="J52" s="20">
        <f t="shared" si="0"/>
        <v>909</v>
      </c>
      <c r="K52" s="20"/>
      <c r="L52" s="20">
        <f>'Oct 18 NOR incl adj'!E53</f>
        <v>901</v>
      </c>
      <c r="M52" s="20">
        <f t="shared" si="1"/>
        <v>8</v>
      </c>
      <c r="N52" s="20"/>
      <c r="O52" s="20"/>
      <c r="P52" s="20"/>
      <c r="Q52" s="20"/>
      <c r="R52" s="20"/>
      <c r="S52" s="41"/>
      <c r="T52" s="14"/>
      <c r="U52" s="14"/>
      <c r="V52" s="14"/>
      <c r="W52" s="14"/>
      <c r="X52" s="14"/>
    </row>
    <row r="53" spans="1:24" ht="14.25">
      <c r="A53" s="16">
        <v>131262</v>
      </c>
      <c r="B53" s="16">
        <v>2136906</v>
      </c>
      <c r="C53" s="17" t="s">
        <v>70</v>
      </c>
      <c r="D53" s="17" t="s">
        <v>52</v>
      </c>
      <c r="E53" s="19" t="s">
        <v>54</v>
      </c>
      <c r="F53" s="20">
        <v>1019</v>
      </c>
      <c r="G53" s="20">
        <v>0</v>
      </c>
      <c r="H53" s="20">
        <v>1019</v>
      </c>
      <c r="I53" s="20"/>
      <c r="J53" s="20">
        <f t="shared" si="0"/>
        <v>1019</v>
      </c>
      <c r="K53" s="20"/>
      <c r="L53" s="20">
        <f>'Oct 18 NOR incl adj'!E54</f>
        <v>975</v>
      </c>
      <c r="M53" s="20">
        <f t="shared" si="1"/>
        <v>44</v>
      </c>
      <c r="N53" s="20"/>
      <c r="O53" s="20"/>
      <c r="P53" s="20"/>
      <c r="Q53" s="20"/>
      <c r="R53" s="20"/>
      <c r="S53" s="41"/>
      <c r="T53" s="14"/>
      <c r="U53" s="14"/>
      <c r="V53" s="14"/>
      <c r="W53" s="14"/>
      <c r="X53" s="14"/>
    </row>
    <row r="54" spans="1:24" ht="14.25">
      <c r="A54" s="16">
        <v>135676</v>
      </c>
      <c r="B54" s="16">
        <v>2136908</v>
      </c>
      <c r="C54" s="17" t="s">
        <v>71</v>
      </c>
      <c r="D54" s="17" t="s">
        <v>52</v>
      </c>
      <c r="E54" s="19" t="s">
        <v>54</v>
      </c>
      <c r="F54" s="20">
        <v>1032</v>
      </c>
      <c r="G54" s="20">
        <v>0</v>
      </c>
      <c r="H54" s="20">
        <v>1032</v>
      </c>
      <c r="I54" s="20">
        <v>-1</v>
      </c>
      <c r="J54" s="20">
        <f t="shared" si="0"/>
        <v>1031</v>
      </c>
      <c r="K54" s="20"/>
      <c r="L54" s="20">
        <f>'Oct 18 NOR incl adj'!E55</f>
        <v>1019</v>
      </c>
      <c r="M54" s="20">
        <f t="shared" si="1"/>
        <v>12</v>
      </c>
      <c r="N54" s="20"/>
      <c r="O54" s="20"/>
      <c r="P54" s="20"/>
      <c r="Q54" s="20"/>
      <c r="R54" s="20"/>
      <c r="S54" s="41"/>
      <c r="T54" s="14"/>
      <c r="U54" s="14"/>
      <c r="V54" s="14"/>
      <c r="W54" s="14"/>
      <c r="X54" s="14"/>
    </row>
    <row r="55" spans="1:24" ht="42.75">
      <c r="A55" s="16">
        <v>135242</v>
      </c>
      <c r="B55" s="16">
        <v>2136907</v>
      </c>
      <c r="C55" s="17" t="s">
        <v>72</v>
      </c>
      <c r="D55" s="46" t="s">
        <v>73</v>
      </c>
      <c r="E55" s="19" t="s">
        <v>54</v>
      </c>
      <c r="F55" s="20">
        <v>946</v>
      </c>
      <c r="G55" s="20">
        <v>582</v>
      </c>
      <c r="H55" s="20">
        <v>364</v>
      </c>
      <c r="I55" s="20"/>
      <c r="J55" s="20">
        <f t="shared" si="0"/>
        <v>946</v>
      </c>
      <c r="K55" s="20"/>
      <c r="L55" s="20">
        <f>'Oct 18 NOR incl adj'!E56+'Oct 18 NOR incl adj'!E43</f>
        <v>927</v>
      </c>
      <c r="M55" s="20">
        <f t="shared" si="1"/>
        <v>19</v>
      </c>
      <c r="N55" s="20"/>
      <c r="O55" s="20"/>
      <c r="P55" s="20"/>
      <c r="Q55" s="20"/>
      <c r="R55" s="46"/>
      <c r="S55" s="46" t="s">
        <v>109</v>
      </c>
      <c r="T55" s="14"/>
      <c r="U55" s="14"/>
      <c r="V55" s="14"/>
      <c r="W55" s="14"/>
      <c r="X55" s="14"/>
    </row>
    <row r="56" spans="1:24" ht="14.25">
      <c r="A56" s="14"/>
      <c r="B56" s="14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14"/>
      <c r="U56" s="14"/>
      <c r="V56" s="14"/>
      <c r="W56" s="14"/>
      <c r="X56" s="14"/>
    </row>
    <row r="57" spans="1:24" s="11" customFormat="1" ht="14.25">
      <c r="A57" s="43"/>
      <c r="B57" s="43"/>
      <c r="C57" s="35" t="s">
        <v>95</v>
      </c>
      <c r="D57" s="35"/>
      <c r="E57" s="35"/>
      <c r="F57" s="35">
        <f>SUM(F5:F56)</f>
        <v>18339</v>
      </c>
      <c r="G57" s="35">
        <f aca="true" t="shared" si="2" ref="G57:M57">SUM(G5:G56)</f>
        <v>9406</v>
      </c>
      <c r="H57" s="35">
        <f t="shared" si="2"/>
        <v>8933</v>
      </c>
      <c r="I57" s="35">
        <f t="shared" si="2"/>
        <v>-7.67</v>
      </c>
      <c r="J57" s="35">
        <f t="shared" si="2"/>
        <v>18331.33</v>
      </c>
      <c r="K57" s="35"/>
      <c r="L57" s="35">
        <f t="shared" si="2"/>
        <v>18392</v>
      </c>
      <c r="M57" s="35">
        <f t="shared" si="2"/>
        <v>-60.66999999999996</v>
      </c>
      <c r="N57" s="45"/>
      <c r="O57" s="35"/>
      <c r="P57" s="35"/>
      <c r="Q57" s="35"/>
      <c r="R57" s="36">
        <f>SUM(R5:R56)</f>
        <v>166666.86298400004</v>
      </c>
      <c r="S57" s="35"/>
      <c r="T57" s="43"/>
      <c r="U57" s="43"/>
      <c r="V57" s="43"/>
      <c r="W57" s="43"/>
      <c r="X57" s="43"/>
    </row>
    <row r="58" spans="1:24" ht="14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30"/>
      <c r="P58" s="30"/>
      <c r="Q58" s="14"/>
      <c r="R58" s="32"/>
      <c r="S58" s="14"/>
      <c r="T58" s="14"/>
      <c r="U58" s="14"/>
      <c r="V58" s="14"/>
      <c r="W58" s="14"/>
      <c r="X58" s="14"/>
    </row>
    <row r="59" spans="1:24" ht="14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30"/>
      <c r="P59" s="30"/>
      <c r="Q59" s="14"/>
      <c r="R59" s="32"/>
      <c r="S59" s="14"/>
      <c r="T59" s="14"/>
      <c r="U59" s="14"/>
      <c r="V59" s="14"/>
      <c r="W59" s="14"/>
      <c r="X59" s="14"/>
    </row>
    <row r="60" spans="1:24" ht="14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30"/>
      <c r="P60" s="30"/>
      <c r="Q60" s="14"/>
      <c r="R60" s="32"/>
      <c r="S60" s="14"/>
      <c r="T60" s="14"/>
      <c r="U60" s="14"/>
      <c r="V60" s="14"/>
      <c r="W60" s="14"/>
      <c r="X60" s="14"/>
    </row>
    <row r="61" spans="1:8" ht="69.75" customHeight="1">
      <c r="A61" s="22"/>
      <c r="C61" s="23"/>
      <c r="D61" s="23"/>
      <c r="E61" s="24"/>
      <c r="F61" s="24"/>
      <c r="G61" s="24"/>
      <c r="H61" s="25"/>
    </row>
    <row r="62" spans="1:24" ht="14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30"/>
      <c r="P62" s="30"/>
      <c r="Q62" s="14"/>
      <c r="R62" s="32"/>
      <c r="S62" s="14"/>
      <c r="T62" s="14"/>
      <c r="U62" s="14"/>
      <c r="V62" s="14"/>
      <c r="W62" s="14"/>
      <c r="X62" s="14"/>
    </row>
    <row r="63" spans="1:24" ht="14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30"/>
      <c r="P63" s="30"/>
      <c r="Q63" s="14"/>
      <c r="R63" s="32"/>
      <c r="S63" s="14"/>
      <c r="T63" s="14"/>
      <c r="U63" s="14"/>
      <c r="V63" s="14"/>
      <c r="W63" s="14"/>
      <c r="X63" s="14"/>
    </row>
    <row r="64" spans="1:24" ht="14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30"/>
      <c r="P64" s="30"/>
      <c r="Q64" s="14"/>
      <c r="R64" s="32"/>
      <c r="S64" s="14"/>
      <c r="T64" s="14"/>
      <c r="U64" s="14"/>
      <c r="V64" s="14"/>
      <c r="W64" s="14"/>
      <c r="X64" s="14"/>
    </row>
    <row r="65" spans="1:24" ht="14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30"/>
      <c r="P65" s="30"/>
      <c r="Q65" s="14"/>
      <c r="R65" s="32"/>
      <c r="S65" s="14"/>
      <c r="T65" s="14"/>
      <c r="U65" s="14"/>
      <c r="V65" s="14"/>
      <c r="W65" s="14"/>
      <c r="X65" s="14"/>
    </row>
    <row r="66" spans="1:24" ht="14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30"/>
      <c r="P66" s="30"/>
      <c r="Q66" s="14"/>
      <c r="R66" s="32"/>
      <c r="S66" s="14"/>
      <c r="T66" s="14"/>
      <c r="U66" s="14"/>
      <c r="V66" s="14"/>
      <c r="W66" s="14"/>
      <c r="X66" s="14"/>
    </row>
    <row r="67" spans="1:24" ht="14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30"/>
      <c r="P67" s="30"/>
      <c r="Q67" s="14"/>
      <c r="R67" s="32"/>
      <c r="S67" s="14"/>
      <c r="T67" s="14"/>
      <c r="U67" s="14"/>
      <c r="V67" s="14"/>
      <c r="W67" s="14"/>
      <c r="X67" s="14"/>
    </row>
    <row r="68" spans="1:24" ht="14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30"/>
      <c r="P68" s="30"/>
      <c r="Q68" s="14"/>
      <c r="R68" s="32"/>
      <c r="S68" s="14"/>
      <c r="T68" s="14"/>
      <c r="U68" s="14"/>
      <c r="V68" s="14"/>
      <c r="W68" s="14"/>
      <c r="X68" s="14"/>
    </row>
    <row r="69" spans="1:24" ht="14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30"/>
      <c r="P69" s="30"/>
      <c r="Q69" s="14"/>
      <c r="R69" s="32"/>
      <c r="S69" s="14"/>
      <c r="T69" s="14"/>
      <c r="U69" s="14"/>
      <c r="V69" s="14"/>
      <c r="W69" s="14"/>
      <c r="X69" s="14"/>
    </row>
    <row r="70" spans="1:24" ht="14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30"/>
      <c r="P70" s="30"/>
      <c r="Q70" s="14"/>
      <c r="R70" s="32"/>
      <c r="S70" s="14"/>
      <c r="T70" s="14"/>
      <c r="U70" s="14"/>
      <c r="V70" s="14"/>
      <c r="W70" s="14"/>
      <c r="X70" s="14"/>
    </row>
    <row r="71" spans="1:24" ht="14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30"/>
      <c r="P71" s="30"/>
      <c r="Q71" s="14"/>
      <c r="R71" s="32"/>
      <c r="S71" s="14"/>
      <c r="T71" s="14"/>
      <c r="U71" s="14"/>
      <c r="V71" s="14"/>
      <c r="W71" s="14"/>
      <c r="X71" s="14"/>
    </row>
    <row r="72" spans="1:24" ht="14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30"/>
      <c r="P72" s="30"/>
      <c r="Q72" s="14"/>
      <c r="R72" s="32"/>
      <c r="S72" s="14"/>
      <c r="T72" s="14"/>
      <c r="U72" s="14"/>
      <c r="V72" s="14"/>
      <c r="W72" s="14"/>
      <c r="X72" s="14"/>
    </row>
    <row r="73" spans="1:24" ht="14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30"/>
      <c r="P73" s="30"/>
      <c r="Q73" s="14"/>
      <c r="R73" s="32"/>
      <c r="S73" s="14"/>
      <c r="T73" s="14"/>
      <c r="U73" s="14"/>
      <c r="V73" s="14"/>
      <c r="W73" s="14"/>
      <c r="X73" s="14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6384" width="9.140625" style="3" customWidth="1"/>
  </cols>
  <sheetData>
    <row r="2" spans="2:25" ht="114.75">
      <c r="B2" s="1" t="s">
        <v>6</v>
      </c>
      <c r="C2" s="1" t="s">
        <v>7</v>
      </c>
      <c r="D2" s="1" t="s">
        <v>8</v>
      </c>
      <c r="E2" s="1" t="s">
        <v>9</v>
      </c>
      <c r="F2" s="4" t="s">
        <v>74</v>
      </c>
      <c r="G2" s="1" t="s">
        <v>75</v>
      </c>
      <c r="H2" s="2" t="s">
        <v>76</v>
      </c>
      <c r="I2" s="2" t="s">
        <v>77</v>
      </c>
      <c r="J2" s="2" t="s">
        <v>78</v>
      </c>
      <c r="K2" s="2" t="s">
        <v>79</v>
      </c>
      <c r="L2" s="2" t="s">
        <v>80</v>
      </c>
      <c r="M2" s="2" t="s">
        <v>81</v>
      </c>
      <c r="N2" s="5" t="s">
        <v>82</v>
      </c>
      <c r="O2" s="5" t="s">
        <v>12</v>
      </c>
      <c r="P2" s="5" t="s">
        <v>83</v>
      </c>
      <c r="Q2" s="5" t="s">
        <v>84</v>
      </c>
      <c r="R2" s="5" t="s">
        <v>13</v>
      </c>
      <c r="S2" s="5" t="s">
        <v>85</v>
      </c>
      <c r="T2" s="5" t="s">
        <v>86</v>
      </c>
      <c r="U2" s="5" t="s">
        <v>87</v>
      </c>
      <c r="V2" s="5" t="s">
        <v>88</v>
      </c>
      <c r="W2" s="5" t="s">
        <v>89</v>
      </c>
      <c r="X2" s="5" t="s">
        <v>90</v>
      </c>
      <c r="Y2" s="5" t="s">
        <v>91</v>
      </c>
    </row>
    <row r="3" spans="2:25" ht="15">
      <c r="B3" s="6">
        <v>139898</v>
      </c>
      <c r="C3" s="6">
        <v>2132003</v>
      </c>
      <c r="D3" s="7" t="s">
        <v>56</v>
      </c>
      <c r="E3" s="7" t="s">
        <v>16</v>
      </c>
      <c r="F3" s="8" t="s">
        <v>54</v>
      </c>
      <c r="G3" s="9">
        <v>1</v>
      </c>
      <c r="H3" s="9">
        <v>0</v>
      </c>
      <c r="I3" s="9">
        <v>0</v>
      </c>
      <c r="J3" s="9">
        <v>7</v>
      </c>
      <c r="K3" s="9">
        <v>0</v>
      </c>
      <c r="L3" s="9">
        <v>0</v>
      </c>
      <c r="M3" s="9">
        <v>0</v>
      </c>
      <c r="N3" s="9">
        <v>305.25</v>
      </c>
      <c r="O3" s="9">
        <v>305.25</v>
      </c>
      <c r="P3" s="9">
        <v>64.24999999999999</v>
      </c>
      <c r="Q3" s="9">
        <v>241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</row>
    <row r="4" spans="2:25" ht="15">
      <c r="B4" s="6">
        <v>139369</v>
      </c>
      <c r="C4" s="6">
        <v>2134809</v>
      </c>
      <c r="D4" s="7" t="s">
        <v>67</v>
      </c>
      <c r="E4" s="7" t="s">
        <v>52</v>
      </c>
      <c r="F4" s="8" t="s">
        <v>54</v>
      </c>
      <c r="G4" s="9">
        <v>1</v>
      </c>
      <c r="H4" s="9">
        <v>0</v>
      </c>
      <c r="I4" s="9">
        <v>0</v>
      </c>
      <c r="J4" s="9">
        <v>0</v>
      </c>
      <c r="K4" s="9">
        <v>5</v>
      </c>
      <c r="L4" s="9">
        <v>3</v>
      </c>
      <c r="M4" s="9">
        <v>2</v>
      </c>
      <c r="N4" s="9">
        <v>848.5</v>
      </c>
      <c r="O4" s="9">
        <v>0</v>
      </c>
      <c r="P4" s="9">
        <v>0</v>
      </c>
      <c r="Q4" s="9">
        <v>0</v>
      </c>
      <c r="R4" s="9">
        <v>848.5</v>
      </c>
      <c r="S4" s="9">
        <v>559.5</v>
      </c>
      <c r="T4" s="9">
        <v>289</v>
      </c>
      <c r="U4" s="9">
        <v>222.5</v>
      </c>
      <c r="V4" s="9">
        <v>182</v>
      </c>
      <c r="W4" s="9">
        <v>155</v>
      </c>
      <c r="X4" s="9">
        <v>145</v>
      </c>
      <c r="Y4" s="9">
        <v>144</v>
      </c>
    </row>
    <row r="5" spans="2:25" ht="15">
      <c r="B5" s="6">
        <v>135242</v>
      </c>
      <c r="C5" s="6">
        <v>2136907</v>
      </c>
      <c r="D5" s="7" t="s">
        <v>72</v>
      </c>
      <c r="E5" s="7" t="s">
        <v>73</v>
      </c>
      <c r="F5" s="8" t="s">
        <v>54</v>
      </c>
      <c r="G5" s="9">
        <v>1</v>
      </c>
      <c r="H5" s="9">
        <v>0</v>
      </c>
      <c r="I5" s="9">
        <v>0</v>
      </c>
      <c r="J5" s="9">
        <v>7</v>
      </c>
      <c r="K5" s="9">
        <v>5</v>
      </c>
      <c r="L5" s="9">
        <v>3</v>
      </c>
      <c r="M5" s="9">
        <v>2</v>
      </c>
      <c r="N5" s="9">
        <v>963.5</v>
      </c>
      <c r="O5" s="9">
        <v>582</v>
      </c>
      <c r="P5" s="9">
        <v>80</v>
      </c>
      <c r="Q5" s="9">
        <v>502</v>
      </c>
      <c r="R5" s="9">
        <v>381.5</v>
      </c>
      <c r="S5" s="9">
        <v>246.5</v>
      </c>
      <c r="T5" s="9">
        <v>135</v>
      </c>
      <c r="U5" s="9">
        <v>111.5</v>
      </c>
      <c r="V5" s="9">
        <v>69</v>
      </c>
      <c r="W5" s="9">
        <v>66</v>
      </c>
      <c r="X5" s="9">
        <v>65</v>
      </c>
      <c r="Y5" s="9">
        <v>70</v>
      </c>
    </row>
    <row r="6" spans="2:25" ht="15">
      <c r="B6" s="6">
        <v>138683</v>
      </c>
      <c r="C6" s="6">
        <v>2132418</v>
      </c>
      <c r="D6" s="7" t="s">
        <v>60</v>
      </c>
      <c r="E6" s="7" t="s">
        <v>16</v>
      </c>
      <c r="F6" s="8" t="s">
        <v>54</v>
      </c>
      <c r="G6" s="9">
        <v>1</v>
      </c>
      <c r="H6" s="9">
        <v>0</v>
      </c>
      <c r="I6" s="9">
        <v>0</v>
      </c>
      <c r="J6" s="9">
        <v>7</v>
      </c>
      <c r="K6" s="9">
        <v>0</v>
      </c>
      <c r="L6" s="9">
        <v>0</v>
      </c>
      <c r="M6" s="9">
        <v>0</v>
      </c>
      <c r="N6" s="9">
        <v>320</v>
      </c>
      <c r="O6" s="9">
        <v>320</v>
      </c>
      <c r="P6" s="9">
        <v>40</v>
      </c>
      <c r="Q6" s="9">
        <v>280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</row>
    <row r="7" spans="2:25" ht="15">
      <c r="B7" s="6">
        <v>101124</v>
      </c>
      <c r="C7" s="6">
        <v>2133381</v>
      </c>
      <c r="D7" s="7" t="s">
        <v>27</v>
      </c>
      <c r="E7" s="7" t="s">
        <v>16</v>
      </c>
      <c r="F7" s="8">
        <v>0</v>
      </c>
      <c r="G7" s="9">
        <v>1</v>
      </c>
      <c r="H7" s="9">
        <v>0</v>
      </c>
      <c r="I7" s="9">
        <v>0</v>
      </c>
      <c r="J7" s="9">
        <v>7</v>
      </c>
      <c r="K7" s="9">
        <v>0</v>
      </c>
      <c r="L7" s="9">
        <v>0</v>
      </c>
      <c r="M7" s="9">
        <v>0</v>
      </c>
      <c r="N7" s="9">
        <v>180.5</v>
      </c>
      <c r="O7" s="9">
        <v>180.5</v>
      </c>
      <c r="P7" s="9">
        <v>22.5</v>
      </c>
      <c r="Q7" s="9">
        <v>158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</row>
    <row r="8" spans="2:25" ht="15">
      <c r="B8" s="6">
        <v>101128</v>
      </c>
      <c r="C8" s="6">
        <v>2133432</v>
      </c>
      <c r="D8" s="7" t="s">
        <v>31</v>
      </c>
      <c r="E8" s="7" t="s">
        <v>16</v>
      </c>
      <c r="F8" s="8">
        <v>0</v>
      </c>
      <c r="G8" s="9">
        <v>1</v>
      </c>
      <c r="H8" s="9">
        <v>0</v>
      </c>
      <c r="I8" s="9">
        <v>0</v>
      </c>
      <c r="J8" s="9">
        <v>7</v>
      </c>
      <c r="K8" s="9">
        <v>0</v>
      </c>
      <c r="L8" s="9">
        <v>0</v>
      </c>
      <c r="M8" s="9">
        <v>0</v>
      </c>
      <c r="N8" s="9">
        <v>239.5</v>
      </c>
      <c r="O8" s="9">
        <v>239.5</v>
      </c>
      <c r="P8" s="9">
        <v>26.5</v>
      </c>
      <c r="Q8" s="9">
        <v>213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</row>
    <row r="9" spans="2:25" ht="15">
      <c r="B9" s="6">
        <v>101138</v>
      </c>
      <c r="C9" s="6">
        <v>2133539</v>
      </c>
      <c r="D9" s="7" t="s">
        <v>42</v>
      </c>
      <c r="E9" s="7" t="s">
        <v>16</v>
      </c>
      <c r="F9" s="8">
        <v>0</v>
      </c>
      <c r="G9" s="9">
        <v>1</v>
      </c>
      <c r="H9" s="9">
        <v>0</v>
      </c>
      <c r="I9" s="9">
        <v>0</v>
      </c>
      <c r="J9" s="9">
        <v>7</v>
      </c>
      <c r="K9" s="9">
        <v>0</v>
      </c>
      <c r="L9" s="9">
        <v>0</v>
      </c>
      <c r="M9" s="9">
        <v>0</v>
      </c>
      <c r="N9" s="9">
        <v>174.5</v>
      </c>
      <c r="O9" s="9">
        <v>174.5</v>
      </c>
      <c r="P9" s="9">
        <v>24.5</v>
      </c>
      <c r="Q9" s="9">
        <v>150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</row>
    <row r="10" spans="2:25" ht="15">
      <c r="B10" s="6">
        <v>140884</v>
      </c>
      <c r="C10" s="6">
        <v>2134000</v>
      </c>
      <c r="D10" s="7" t="s">
        <v>61</v>
      </c>
      <c r="E10" s="7" t="s">
        <v>52</v>
      </c>
      <c r="F10" s="8" t="s">
        <v>54</v>
      </c>
      <c r="G10" s="9">
        <v>1</v>
      </c>
      <c r="H10" s="9">
        <v>0</v>
      </c>
      <c r="I10" s="9">
        <v>0</v>
      </c>
      <c r="J10" s="9">
        <v>0</v>
      </c>
      <c r="K10" s="9">
        <v>5</v>
      </c>
      <c r="L10" s="9">
        <v>3</v>
      </c>
      <c r="M10" s="9">
        <v>2</v>
      </c>
      <c r="N10" s="9">
        <v>571.5</v>
      </c>
      <c r="O10" s="9">
        <v>0</v>
      </c>
      <c r="P10" s="9">
        <v>0</v>
      </c>
      <c r="Q10" s="9">
        <v>0</v>
      </c>
      <c r="R10" s="9">
        <v>571.5</v>
      </c>
      <c r="S10" s="9">
        <v>339.5</v>
      </c>
      <c r="T10" s="9">
        <v>232</v>
      </c>
      <c r="U10" s="9">
        <v>115.5</v>
      </c>
      <c r="V10" s="9">
        <v>115</v>
      </c>
      <c r="W10" s="9">
        <v>109</v>
      </c>
      <c r="X10" s="9">
        <v>120</v>
      </c>
      <c r="Y10" s="9">
        <v>112</v>
      </c>
    </row>
    <row r="11" spans="2:25" ht="15">
      <c r="B11" s="6">
        <v>145126</v>
      </c>
      <c r="C11" s="10">
        <v>2134004</v>
      </c>
      <c r="D11" s="7" t="s">
        <v>63</v>
      </c>
      <c r="E11" s="7" t="s">
        <v>52</v>
      </c>
      <c r="F11" s="8" t="s">
        <v>54</v>
      </c>
      <c r="G11" s="9">
        <v>1</v>
      </c>
      <c r="H11" s="9">
        <v>0</v>
      </c>
      <c r="I11" s="9">
        <v>0</v>
      </c>
      <c r="J11" s="9">
        <v>0</v>
      </c>
      <c r="K11" s="9">
        <v>5</v>
      </c>
      <c r="L11" s="9">
        <v>3</v>
      </c>
      <c r="M11" s="9">
        <v>2</v>
      </c>
      <c r="N11" s="9">
        <v>960.33</v>
      </c>
      <c r="O11" s="9">
        <v>0</v>
      </c>
      <c r="P11" s="9">
        <v>0</v>
      </c>
      <c r="Q11" s="9">
        <v>0</v>
      </c>
      <c r="R11" s="9">
        <v>960.33</v>
      </c>
      <c r="S11" s="9">
        <v>593.33</v>
      </c>
      <c r="T11" s="9">
        <v>367</v>
      </c>
      <c r="U11" s="9">
        <v>197.33</v>
      </c>
      <c r="V11" s="9">
        <v>205</v>
      </c>
      <c r="W11" s="9">
        <v>191</v>
      </c>
      <c r="X11" s="9">
        <v>187</v>
      </c>
      <c r="Y11" s="9">
        <v>180</v>
      </c>
    </row>
    <row r="12" spans="2:25" ht="15">
      <c r="B12" s="6">
        <v>138313</v>
      </c>
      <c r="C12" s="10">
        <v>2134628</v>
      </c>
      <c r="D12" s="7" t="s">
        <v>64</v>
      </c>
      <c r="E12" s="7" t="s">
        <v>52</v>
      </c>
      <c r="F12" s="8" t="s">
        <v>54</v>
      </c>
      <c r="G12" s="9">
        <v>1</v>
      </c>
      <c r="H12" s="9">
        <v>0</v>
      </c>
      <c r="I12" s="9">
        <v>0</v>
      </c>
      <c r="J12" s="9">
        <v>0</v>
      </c>
      <c r="K12" s="9">
        <v>5</v>
      </c>
      <c r="L12" s="9">
        <v>3</v>
      </c>
      <c r="M12" s="9">
        <v>2</v>
      </c>
      <c r="N12" s="9">
        <v>828.5</v>
      </c>
      <c r="O12" s="9">
        <v>0</v>
      </c>
      <c r="P12" s="9">
        <v>0</v>
      </c>
      <c r="Q12" s="9">
        <v>0</v>
      </c>
      <c r="R12" s="9">
        <v>828.5</v>
      </c>
      <c r="S12" s="9">
        <v>504.5</v>
      </c>
      <c r="T12" s="9">
        <v>324</v>
      </c>
      <c r="U12" s="9">
        <v>166.5</v>
      </c>
      <c r="V12" s="9">
        <v>169</v>
      </c>
      <c r="W12" s="9">
        <v>169</v>
      </c>
      <c r="X12" s="9">
        <v>166</v>
      </c>
      <c r="Y12" s="9">
        <v>158</v>
      </c>
    </row>
    <row r="13" spans="2:25" ht="15">
      <c r="B13" s="6">
        <v>138312</v>
      </c>
      <c r="C13" s="10">
        <v>2134687</v>
      </c>
      <c r="D13" s="7" t="s">
        <v>66</v>
      </c>
      <c r="E13" s="7" t="s">
        <v>52</v>
      </c>
      <c r="F13" s="8" t="s">
        <v>54</v>
      </c>
      <c r="G13" s="9">
        <v>1</v>
      </c>
      <c r="H13" s="9">
        <v>0</v>
      </c>
      <c r="I13" s="9">
        <v>0</v>
      </c>
      <c r="J13" s="9">
        <v>0</v>
      </c>
      <c r="K13" s="9">
        <v>5</v>
      </c>
      <c r="L13" s="9">
        <v>3</v>
      </c>
      <c r="M13" s="9">
        <v>2</v>
      </c>
      <c r="N13" s="9">
        <v>667.5</v>
      </c>
      <c r="O13" s="9">
        <v>0</v>
      </c>
      <c r="P13" s="9">
        <v>0</v>
      </c>
      <c r="Q13" s="9">
        <v>0</v>
      </c>
      <c r="R13" s="9">
        <v>667.5</v>
      </c>
      <c r="S13" s="9">
        <v>404.5</v>
      </c>
      <c r="T13" s="9">
        <v>263</v>
      </c>
      <c r="U13" s="9">
        <v>134.5</v>
      </c>
      <c r="V13" s="9">
        <v>127</v>
      </c>
      <c r="W13" s="9">
        <v>143</v>
      </c>
      <c r="X13" s="9">
        <v>145</v>
      </c>
      <c r="Y13" s="9">
        <v>118</v>
      </c>
    </row>
    <row r="14" spans="2:25" ht="15">
      <c r="B14" s="6">
        <v>130912</v>
      </c>
      <c r="C14" s="10">
        <v>2136905</v>
      </c>
      <c r="D14" s="7" t="s">
        <v>69</v>
      </c>
      <c r="E14" s="7" t="s">
        <v>52</v>
      </c>
      <c r="F14" s="8" t="s">
        <v>54</v>
      </c>
      <c r="G14" s="9">
        <v>1</v>
      </c>
      <c r="H14" s="9">
        <v>0</v>
      </c>
      <c r="I14" s="9">
        <v>0</v>
      </c>
      <c r="J14" s="9">
        <v>0</v>
      </c>
      <c r="K14" s="9">
        <v>5</v>
      </c>
      <c r="L14" s="9">
        <v>3</v>
      </c>
      <c r="M14" s="9">
        <v>2</v>
      </c>
      <c r="N14" s="9">
        <v>909</v>
      </c>
      <c r="O14" s="9">
        <v>0</v>
      </c>
      <c r="P14" s="9">
        <v>0</v>
      </c>
      <c r="Q14" s="9">
        <v>0</v>
      </c>
      <c r="R14" s="9">
        <v>909</v>
      </c>
      <c r="S14" s="9">
        <v>546</v>
      </c>
      <c r="T14" s="9">
        <v>363</v>
      </c>
      <c r="U14" s="9">
        <v>180</v>
      </c>
      <c r="V14" s="9">
        <v>180</v>
      </c>
      <c r="W14" s="9">
        <v>186</v>
      </c>
      <c r="X14" s="9">
        <v>189</v>
      </c>
      <c r="Y14" s="9">
        <v>174</v>
      </c>
    </row>
    <row r="15" spans="2:25" ht="15">
      <c r="B15" s="6">
        <v>135676</v>
      </c>
      <c r="C15" s="10">
        <v>2136908</v>
      </c>
      <c r="D15" s="7" t="s">
        <v>71</v>
      </c>
      <c r="E15" s="7" t="s">
        <v>52</v>
      </c>
      <c r="F15" s="8" t="s">
        <v>54</v>
      </c>
      <c r="G15" s="9">
        <v>1</v>
      </c>
      <c r="H15" s="9">
        <v>0</v>
      </c>
      <c r="I15" s="9">
        <v>0</v>
      </c>
      <c r="J15" s="9">
        <v>0</v>
      </c>
      <c r="K15" s="9">
        <v>5</v>
      </c>
      <c r="L15" s="9">
        <v>3</v>
      </c>
      <c r="M15" s="9">
        <v>2</v>
      </c>
      <c r="N15" s="9">
        <v>1031</v>
      </c>
      <c r="O15" s="9">
        <v>0</v>
      </c>
      <c r="P15" s="9">
        <v>0</v>
      </c>
      <c r="Q15" s="9">
        <v>0</v>
      </c>
      <c r="R15" s="9">
        <v>1031</v>
      </c>
      <c r="S15" s="9">
        <v>630</v>
      </c>
      <c r="T15" s="9">
        <v>401</v>
      </c>
      <c r="U15" s="9">
        <v>210</v>
      </c>
      <c r="V15" s="9">
        <v>216</v>
      </c>
      <c r="W15" s="9">
        <v>204</v>
      </c>
      <c r="X15" s="9">
        <v>196</v>
      </c>
      <c r="Y15" s="9">
        <v>205</v>
      </c>
    </row>
  </sheetData>
  <sheetProtection/>
  <conditionalFormatting sqref="B10">
    <cfRule type="expression" priority="1" dxfId="0" stopIfTrue="1">
      <formula>OR($A10="",$A10="School closed prior to 1 April 2020")</formula>
    </cfRule>
  </conditionalFormatting>
  <conditionalFormatting sqref="G3:Y15">
    <cfRule type="expression" priority="5" dxfId="0" stopIfTrue="1">
      <formula>OR($A3="",$A3="School closed prior to 1 April 2020")</formula>
    </cfRule>
  </conditionalFormatting>
  <conditionalFormatting sqref="C11:C15 C3:C9">
    <cfRule type="expression" priority="4" dxfId="0" stopIfTrue="1">
      <formula>$A3=""</formula>
    </cfRule>
  </conditionalFormatting>
  <conditionalFormatting sqref="B11:B15 B3:B9 D3:F15">
    <cfRule type="expression" priority="3" dxfId="0" stopIfTrue="1">
      <formula>OR($A3="",$A3="School closed prior to 1 April 2020")</formula>
    </cfRule>
  </conditionalFormatting>
  <conditionalFormatting sqref="C10">
    <cfRule type="expression" priority="2" dxfId="0" stopIfTrue="1">
      <formula>$A10=""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J60"/>
  <sheetViews>
    <sheetView zoomScalePageLayoutView="0" workbookViewId="0" topLeftCell="A34">
      <selection activeCell="C16" sqref="C16"/>
    </sheetView>
  </sheetViews>
  <sheetFormatPr defaultColWidth="9.140625" defaultRowHeight="15"/>
  <cols>
    <col min="3" max="3" width="51.57421875" style="0" bestFit="1" customWidth="1"/>
  </cols>
  <sheetData>
    <row r="3" spans="2:7" ht="14.25">
      <c r="B3" t="s">
        <v>7</v>
      </c>
      <c r="C3" t="s">
        <v>8</v>
      </c>
      <c r="D3" t="s">
        <v>10</v>
      </c>
      <c r="E3" t="s">
        <v>92</v>
      </c>
      <c r="F3" t="s">
        <v>93</v>
      </c>
      <c r="G3" t="s">
        <v>94</v>
      </c>
    </row>
    <row r="4" spans="2:6" ht="14.25">
      <c r="B4" t="s">
        <v>95</v>
      </c>
      <c r="E4" s="11">
        <v>18392</v>
      </c>
      <c r="F4" s="11">
        <f>SUM(F5:F56)</f>
        <v>12351.5</v>
      </c>
    </row>
    <row r="5" spans="2:7" ht="14.25">
      <c r="B5">
        <v>2132032</v>
      </c>
      <c r="C5" t="s">
        <v>15</v>
      </c>
      <c r="D5">
        <v>0</v>
      </c>
      <c r="E5">
        <v>227</v>
      </c>
      <c r="F5">
        <v>227</v>
      </c>
      <c r="G5">
        <f>F5-E5</f>
        <v>0</v>
      </c>
    </row>
    <row r="6" spans="2:7" ht="14.25">
      <c r="B6">
        <v>2132189</v>
      </c>
      <c r="C6" t="s">
        <v>17</v>
      </c>
      <c r="D6">
        <v>0</v>
      </c>
      <c r="E6">
        <v>324</v>
      </c>
      <c r="F6">
        <v>310</v>
      </c>
      <c r="G6">
        <f aca="true" t="shared" si="0" ref="G6:G55">F6-E6</f>
        <v>-14</v>
      </c>
    </row>
    <row r="7" spans="2:7" ht="14.25">
      <c r="B7">
        <v>2132208</v>
      </c>
      <c r="C7" t="s">
        <v>18</v>
      </c>
      <c r="D7">
        <v>0</v>
      </c>
      <c r="E7">
        <v>382</v>
      </c>
      <c r="F7">
        <v>374</v>
      </c>
      <c r="G7">
        <f t="shared" si="0"/>
        <v>-8</v>
      </c>
    </row>
    <row r="8" spans="2:7" ht="14.25">
      <c r="B8">
        <v>2132778</v>
      </c>
      <c r="C8" t="s">
        <v>19</v>
      </c>
      <c r="D8">
        <v>0</v>
      </c>
      <c r="E8">
        <v>384</v>
      </c>
      <c r="F8">
        <v>313</v>
      </c>
      <c r="G8">
        <f t="shared" si="0"/>
        <v>-71</v>
      </c>
    </row>
    <row r="9" spans="2:7" ht="14.25">
      <c r="B9">
        <v>2132799</v>
      </c>
      <c r="C9" t="s">
        <v>21</v>
      </c>
      <c r="D9">
        <v>0</v>
      </c>
      <c r="E9">
        <v>362</v>
      </c>
      <c r="F9">
        <v>359</v>
      </c>
      <c r="G9">
        <f t="shared" si="0"/>
        <v>-3</v>
      </c>
    </row>
    <row r="10" spans="2:7" ht="14.25">
      <c r="B10">
        <v>2132816</v>
      </c>
      <c r="C10" t="s">
        <v>22</v>
      </c>
      <c r="D10">
        <v>0</v>
      </c>
      <c r="E10">
        <v>163</v>
      </c>
      <c r="F10">
        <v>165</v>
      </c>
      <c r="G10">
        <f t="shared" si="0"/>
        <v>2</v>
      </c>
    </row>
    <row r="11" spans="2:7" ht="14.25">
      <c r="B11">
        <v>2132844</v>
      </c>
      <c r="C11" t="s">
        <v>23</v>
      </c>
      <c r="D11">
        <v>0</v>
      </c>
      <c r="E11">
        <v>284</v>
      </c>
      <c r="F11">
        <v>279</v>
      </c>
      <c r="G11">
        <f t="shared" si="0"/>
        <v>-5</v>
      </c>
    </row>
    <row r="12" spans="2:7" ht="14.25">
      <c r="B12">
        <v>2133306</v>
      </c>
      <c r="C12" t="s">
        <v>24</v>
      </c>
      <c r="D12">
        <v>0</v>
      </c>
      <c r="E12">
        <v>182</v>
      </c>
      <c r="F12">
        <v>190</v>
      </c>
      <c r="G12">
        <f t="shared" si="0"/>
        <v>8</v>
      </c>
    </row>
    <row r="13" spans="2:7" ht="14.25">
      <c r="B13">
        <v>2133316</v>
      </c>
      <c r="C13" t="s">
        <v>25</v>
      </c>
      <c r="D13">
        <v>0</v>
      </c>
      <c r="E13">
        <v>177</v>
      </c>
      <c r="F13">
        <v>148</v>
      </c>
      <c r="G13">
        <f t="shared" si="0"/>
        <v>-29</v>
      </c>
    </row>
    <row r="14" spans="2:7" ht="14.25">
      <c r="B14">
        <v>2133351</v>
      </c>
      <c r="C14" t="s">
        <v>26</v>
      </c>
      <c r="D14">
        <v>0</v>
      </c>
      <c r="E14">
        <v>197</v>
      </c>
      <c r="F14">
        <v>203</v>
      </c>
      <c r="G14">
        <f t="shared" si="0"/>
        <v>6</v>
      </c>
    </row>
    <row r="15" spans="2:7" ht="14.25">
      <c r="B15">
        <v>2133381</v>
      </c>
      <c r="C15" t="s">
        <v>27</v>
      </c>
      <c r="D15">
        <v>0</v>
      </c>
      <c r="E15">
        <v>204</v>
      </c>
      <c r="F15">
        <v>181</v>
      </c>
      <c r="G15">
        <f t="shared" si="0"/>
        <v>-23</v>
      </c>
    </row>
    <row r="16" spans="2:7" ht="14.25">
      <c r="B16">
        <v>2133414</v>
      </c>
      <c r="C16" t="s">
        <v>28</v>
      </c>
      <c r="D16">
        <v>0</v>
      </c>
      <c r="E16">
        <v>209</v>
      </c>
      <c r="F16">
        <v>207</v>
      </c>
      <c r="G16">
        <f t="shared" si="0"/>
        <v>-2</v>
      </c>
    </row>
    <row r="17" spans="2:7" ht="14.25">
      <c r="B17">
        <v>2133418</v>
      </c>
      <c r="C17" t="s">
        <v>29</v>
      </c>
      <c r="D17">
        <v>0</v>
      </c>
      <c r="E17">
        <v>109</v>
      </c>
      <c r="F17">
        <v>112</v>
      </c>
      <c r="G17">
        <f t="shared" si="0"/>
        <v>3</v>
      </c>
    </row>
    <row r="18" spans="2:7" ht="14.25">
      <c r="B18">
        <v>2133424</v>
      </c>
      <c r="C18" t="s">
        <v>30</v>
      </c>
      <c r="D18">
        <v>0</v>
      </c>
      <c r="E18">
        <v>200</v>
      </c>
      <c r="F18">
        <v>200</v>
      </c>
      <c r="G18">
        <f t="shared" si="0"/>
        <v>0</v>
      </c>
    </row>
    <row r="19" spans="2:10" ht="14.25">
      <c r="B19">
        <v>2133432</v>
      </c>
      <c r="C19" t="s">
        <v>31</v>
      </c>
      <c r="D19">
        <v>0</v>
      </c>
      <c r="E19">
        <v>286</v>
      </c>
      <c r="F19">
        <v>240</v>
      </c>
      <c r="G19">
        <f t="shared" si="0"/>
        <v>-46</v>
      </c>
      <c r="J19" t="s">
        <v>96</v>
      </c>
    </row>
    <row r="20" spans="2:7" ht="14.25">
      <c r="B20">
        <v>2133440</v>
      </c>
      <c r="C20" t="s">
        <v>32</v>
      </c>
      <c r="D20">
        <v>0</v>
      </c>
      <c r="E20">
        <v>178</v>
      </c>
      <c r="F20">
        <v>177</v>
      </c>
      <c r="G20">
        <f t="shared" si="0"/>
        <v>-1</v>
      </c>
    </row>
    <row r="21" spans="2:7" ht="14.25">
      <c r="B21">
        <v>2133446</v>
      </c>
      <c r="C21" t="s">
        <v>33</v>
      </c>
      <c r="D21">
        <v>0</v>
      </c>
      <c r="E21">
        <v>162</v>
      </c>
      <c r="F21">
        <v>151</v>
      </c>
      <c r="G21">
        <f t="shared" si="0"/>
        <v>-11</v>
      </c>
    </row>
    <row r="22" spans="2:7" ht="14.25">
      <c r="B22">
        <v>2133451</v>
      </c>
      <c r="C22" t="s">
        <v>34</v>
      </c>
      <c r="D22">
        <v>0</v>
      </c>
      <c r="E22">
        <v>169</v>
      </c>
      <c r="F22">
        <v>172</v>
      </c>
      <c r="G22">
        <f t="shared" si="0"/>
        <v>3</v>
      </c>
    </row>
    <row r="23" spans="2:7" ht="14.25">
      <c r="B23">
        <v>2133453</v>
      </c>
      <c r="C23" t="s">
        <v>35</v>
      </c>
      <c r="D23">
        <v>0</v>
      </c>
      <c r="E23">
        <v>148</v>
      </c>
      <c r="F23">
        <v>151</v>
      </c>
      <c r="G23">
        <f t="shared" si="0"/>
        <v>3</v>
      </c>
    </row>
    <row r="24" spans="2:7" ht="14.25">
      <c r="B24">
        <v>2133473</v>
      </c>
      <c r="C24" t="s">
        <v>36</v>
      </c>
      <c r="D24">
        <v>0</v>
      </c>
      <c r="E24">
        <v>252</v>
      </c>
      <c r="F24">
        <v>261</v>
      </c>
      <c r="G24">
        <f t="shared" si="0"/>
        <v>9</v>
      </c>
    </row>
    <row r="25" spans="2:7" ht="14.25">
      <c r="B25">
        <v>2133496</v>
      </c>
      <c r="C25" t="s">
        <v>37</v>
      </c>
      <c r="D25">
        <v>0</v>
      </c>
      <c r="E25">
        <v>188</v>
      </c>
      <c r="F25">
        <v>175</v>
      </c>
      <c r="G25">
        <f t="shared" si="0"/>
        <v>-13</v>
      </c>
    </row>
    <row r="26" spans="2:7" ht="14.25">
      <c r="B26">
        <v>2133511</v>
      </c>
      <c r="C26" t="s">
        <v>39</v>
      </c>
      <c r="D26">
        <v>0</v>
      </c>
      <c r="E26">
        <v>162</v>
      </c>
      <c r="F26">
        <v>149</v>
      </c>
      <c r="G26">
        <f t="shared" si="0"/>
        <v>-13</v>
      </c>
    </row>
    <row r="27" spans="2:7" ht="14.25">
      <c r="B27">
        <v>2133520</v>
      </c>
      <c r="C27" t="s">
        <v>40</v>
      </c>
      <c r="D27">
        <v>0</v>
      </c>
      <c r="E27">
        <v>183</v>
      </c>
      <c r="F27">
        <v>166</v>
      </c>
      <c r="G27">
        <f t="shared" si="0"/>
        <v>-17</v>
      </c>
    </row>
    <row r="28" spans="2:7" ht="14.25">
      <c r="B28">
        <v>2133532</v>
      </c>
      <c r="C28" t="s">
        <v>41</v>
      </c>
      <c r="D28">
        <v>0</v>
      </c>
      <c r="E28">
        <v>257</v>
      </c>
      <c r="F28">
        <v>251</v>
      </c>
      <c r="G28">
        <f t="shared" si="0"/>
        <v>-6</v>
      </c>
    </row>
    <row r="29" spans="2:7" ht="14.25">
      <c r="B29">
        <v>2133539</v>
      </c>
      <c r="C29" t="s">
        <v>42</v>
      </c>
      <c r="D29">
        <v>0</v>
      </c>
      <c r="E29">
        <v>186</v>
      </c>
      <c r="F29">
        <v>175</v>
      </c>
      <c r="G29">
        <f t="shared" si="0"/>
        <v>-11</v>
      </c>
    </row>
    <row r="30" spans="2:7" ht="14.25">
      <c r="B30">
        <v>2133580</v>
      </c>
      <c r="C30" t="s">
        <v>43</v>
      </c>
      <c r="D30">
        <v>0</v>
      </c>
      <c r="E30">
        <v>202</v>
      </c>
      <c r="F30">
        <v>195</v>
      </c>
      <c r="G30">
        <f t="shared" si="0"/>
        <v>-7</v>
      </c>
    </row>
    <row r="31" spans="2:7" ht="14.25">
      <c r="B31">
        <v>2133582</v>
      </c>
      <c r="C31" t="s">
        <v>44</v>
      </c>
      <c r="D31">
        <v>0</v>
      </c>
      <c r="E31">
        <v>291</v>
      </c>
      <c r="F31">
        <v>294</v>
      </c>
      <c r="G31">
        <f t="shared" si="0"/>
        <v>3</v>
      </c>
    </row>
    <row r="32" spans="2:7" ht="14.25">
      <c r="B32">
        <v>2133590</v>
      </c>
      <c r="C32" t="s">
        <v>45</v>
      </c>
      <c r="D32">
        <v>0</v>
      </c>
      <c r="E32">
        <v>198</v>
      </c>
      <c r="F32">
        <v>193</v>
      </c>
      <c r="G32">
        <f t="shared" si="0"/>
        <v>-5</v>
      </c>
    </row>
    <row r="33" spans="2:7" ht="14.25">
      <c r="B33">
        <v>2133598</v>
      </c>
      <c r="C33" t="s">
        <v>46</v>
      </c>
      <c r="D33">
        <v>0</v>
      </c>
      <c r="E33">
        <v>164</v>
      </c>
      <c r="F33">
        <v>142</v>
      </c>
      <c r="G33">
        <f t="shared" si="0"/>
        <v>-22</v>
      </c>
    </row>
    <row r="34" spans="2:7" ht="14.25">
      <c r="B34">
        <v>2133610</v>
      </c>
      <c r="C34" t="s">
        <v>47</v>
      </c>
      <c r="D34">
        <v>0</v>
      </c>
      <c r="E34">
        <v>206</v>
      </c>
      <c r="F34">
        <v>205</v>
      </c>
      <c r="G34">
        <f t="shared" si="0"/>
        <v>-1</v>
      </c>
    </row>
    <row r="35" spans="2:7" ht="14.25">
      <c r="B35">
        <v>2133611</v>
      </c>
      <c r="C35" t="s">
        <v>97</v>
      </c>
      <c r="D35">
        <v>0</v>
      </c>
      <c r="E35">
        <v>190</v>
      </c>
      <c r="F35">
        <v>179</v>
      </c>
      <c r="G35">
        <f t="shared" si="0"/>
        <v>-11</v>
      </c>
    </row>
    <row r="36" spans="2:7" ht="14.25">
      <c r="B36">
        <v>2133623</v>
      </c>
      <c r="C36" t="s">
        <v>49</v>
      </c>
      <c r="D36">
        <v>0</v>
      </c>
      <c r="E36">
        <v>184</v>
      </c>
      <c r="F36">
        <v>167</v>
      </c>
      <c r="G36">
        <f t="shared" si="0"/>
        <v>-17</v>
      </c>
    </row>
    <row r="37" spans="2:7" ht="14.25">
      <c r="B37">
        <v>2133653</v>
      </c>
      <c r="C37" t="s">
        <v>50</v>
      </c>
      <c r="D37">
        <v>0</v>
      </c>
      <c r="E37">
        <v>193</v>
      </c>
      <c r="F37">
        <v>195</v>
      </c>
      <c r="G37">
        <f t="shared" si="0"/>
        <v>2</v>
      </c>
    </row>
    <row r="38" spans="2:7" ht="14.25">
      <c r="B38">
        <v>2134723</v>
      </c>
      <c r="C38" t="s">
        <v>51</v>
      </c>
      <c r="D38">
        <v>0</v>
      </c>
      <c r="E38">
        <v>849</v>
      </c>
      <c r="F38">
        <v>858</v>
      </c>
      <c r="G38">
        <f t="shared" si="0"/>
        <v>9</v>
      </c>
    </row>
    <row r="39" spans="2:7" ht="14.25">
      <c r="B39">
        <v>2132000</v>
      </c>
      <c r="C39" t="s">
        <v>53</v>
      </c>
      <c r="D39" t="s">
        <v>54</v>
      </c>
      <c r="E39">
        <v>412</v>
      </c>
      <c r="F39">
        <v>402.5</v>
      </c>
      <c r="G39">
        <f t="shared" si="0"/>
        <v>-9.5</v>
      </c>
    </row>
    <row r="40" spans="2:7" ht="14.25">
      <c r="B40">
        <v>2132002</v>
      </c>
      <c r="C40" t="s">
        <v>55</v>
      </c>
      <c r="D40" t="s">
        <v>54</v>
      </c>
      <c r="E40">
        <v>146</v>
      </c>
      <c r="F40">
        <v>131</v>
      </c>
      <c r="G40">
        <f t="shared" si="0"/>
        <v>-15</v>
      </c>
    </row>
    <row r="41" spans="2:7" ht="14.25">
      <c r="B41">
        <v>2132003</v>
      </c>
      <c r="C41" t="s">
        <v>56</v>
      </c>
      <c r="D41" t="s">
        <v>54</v>
      </c>
      <c r="E41">
        <v>224</v>
      </c>
      <c r="F41">
        <v>280</v>
      </c>
      <c r="G41">
        <f t="shared" si="0"/>
        <v>56</v>
      </c>
    </row>
    <row r="42" spans="2:7" ht="14.25">
      <c r="B42">
        <v>2132004</v>
      </c>
      <c r="C42" t="s">
        <v>58</v>
      </c>
      <c r="D42" t="s">
        <v>54</v>
      </c>
      <c r="E42">
        <v>181</v>
      </c>
      <c r="F42">
        <v>184</v>
      </c>
      <c r="G42">
        <f t="shared" si="0"/>
        <v>3</v>
      </c>
    </row>
    <row r="43" spans="2:5" ht="14.25">
      <c r="B43">
        <v>2132005</v>
      </c>
      <c r="C43" t="s">
        <v>98</v>
      </c>
      <c r="D43" t="s">
        <v>54</v>
      </c>
      <c r="E43">
        <v>186</v>
      </c>
    </row>
    <row r="44" spans="2:7" ht="14.25">
      <c r="B44">
        <v>2132244</v>
      </c>
      <c r="C44" t="s">
        <v>59</v>
      </c>
      <c r="D44" t="s">
        <v>54</v>
      </c>
      <c r="E44">
        <v>601</v>
      </c>
      <c r="F44">
        <v>594</v>
      </c>
      <c r="G44">
        <f t="shared" si="0"/>
        <v>-7</v>
      </c>
    </row>
    <row r="45" spans="2:7" ht="14.25">
      <c r="B45">
        <v>2132418</v>
      </c>
      <c r="C45" t="s">
        <v>60</v>
      </c>
      <c r="D45" t="s">
        <v>54</v>
      </c>
      <c r="E45">
        <v>326</v>
      </c>
      <c r="F45">
        <v>321</v>
      </c>
      <c r="G45">
        <f t="shared" si="0"/>
        <v>-5</v>
      </c>
    </row>
    <row r="46" spans="2:5" ht="14.25">
      <c r="B46">
        <v>2134000</v>
      </c>
      <c r="C46" t="s">
        <v>61</v>
      </c>
      <c r="D46" t="s">
        <v>54</v>
      </c>
      <c r="E46">
        <v>569</v>
      </c>
    </row>
    <row r="47" spans="2:5" ht="14.25">
      <c r="B47">
        <v>2134003</v>
      </c>
      <c r="C47" t="s">
        <v>62</v>
      </c>
      <c r="D47" t="s">
        <v>54</v>
      </c>
      <c r="E47">
        <v>112</v>
      </c>
    </row>
    <row r="48" spans="2:5" ht="14.25">
      <c r="B48">
        <v>2134004</v>
      </c>
      <c r="C48" t="s">
        <v>63</v>
      </c>
      <c r="D48" t="s">
        <v>54</v>
      </c>
      <c r="E48">
        <v>938</v>
      </c>
    </row>
    <row r="49" spans="2:7" ht="14.25">
      <c r="B49">
        <v>2134628</v>
      </c>
      <c r="C49" t="s">
        <v>64</v>
      </c>
      <c r="D49" t="s">
        <v>54</v>
      </c>
      <c r="E49">
        <v>814</v>
      </c>
      <c r="F49">
        <v>829</v>
      </c>
      <c r="G49">
        <f t="shared" si="0"/>
        <v>15</v>
      </c>
    </row>
    <row r="50" spans="2:7" ht="14.25">
      <c r="B50">
        <v>2134673</v>
      </c>
      <c r="C50" t="s">
        <v>65</v>
      </c>
      <c r="D50" t="s">
        <v>54</v>
      </c>
      <c r="E50">
        <v>788</v>
      </c>
      <c r="F50">
        <v>810</v>
      </c>
      <c r="G50">
        <f t="shared" si="0"/>
        <v>22</v>
      </c>
    </row>
    <row r="51" spans="2:5" ht="14.25">
      <c r="B51">
        <v>2134687</v>
      </c>
      <c r="C51" t="s">
        <v>66</v>
      </c>
      <c r="D51" t="s">
        <v>54</v>
      </c>
      <c r="E51">
        <v>643</v>
      </c>
    </row>
    <row r="52" spans="2:5" ht="14.25">
      <c r="B52">
        <v>2134809</v>
      </c>
      <c r="C52" t="s">
        <v>67</v>
      </c>
      <c r="D52" t="s">
        <v>54</v>
      </c>
      <c r="E52">
        <v>764</v>
      </c>
    </row>
    <row r="53" spans="2:5" ht="14.25">
      <c r="B53">
        <v>2136905</v>
      </c>
      <c r="C53" t="s">
        <v>69</v>
      </c>
      <c r="D53" t="s">
        <v>54</v>
      </c>
      <c r="E53">
        <v>901</v>
      </c>
    </row>
    <row r="54" spans="2:5" ht="14.25">
      <c r="B54">
        <v>2136906</v>
      </c>
      <c r="C54" t="s">
        <v>70</v>
      </c>
      <c r="D54" t="s">
        <v>54</v>
      </c>
      <c r="E54">
        <v>975</v>
      </c>
    </row>
    <row r="55" spans="2:7" ht="14.25">
      <c r="B55">
        <v>2136908</v>
      </c>
      <c r="C55" t="s">
        <v>71</v>
      </c>
      <c r="D55" t="s">
        <v>54</v>
      </c>
      <c r="E55">
        <v>1019</v>
      </c>
      <c r="F55">
        <v>1036</v>
      </c>
      <c r="G55">
        <f t="shared" si="0"/>
        <v>17</v>
      </c>
    </row>
    <row r="56" spans="2:5" ht="14.25">
      <c r="B56">
        <v>2136907</v>
      </c>
      <c r="C56" t="s">
        <v>72</v>
      </c>
      <c r="D56" t="s">
        <v>54</v>
      </c>
      <c r="E56">
        <v>741</v>
      </c>
    </row>
    <row r="58" spans="3:9" ht="14.25">
      <c r="C58" t="s">
        <v>99</v>
      </c>
      <c r="E58">
        <f>SUM(E5:E37)</f>
        <v>7203</v>
      </c>
      <c r="F58">
        <f>SUM(F5:F37)</f>
        <v>6906</v>
      </c>
      <c r="G58">
        <f>SUM(G5:G37)</f>
        <v>-297</v>
      </c>
      <c r="I58" s="12">
        <f>G58/E58</f>
        <v>-0.04123281965847563</v>
      </c>
    </row>
    <row r="59" spans="3:9" ht="14.25">
      <c r="C59" t="s">
        <v>100</v>
      </c>
      <c r="E59">
        <f>E38</f>
        <v>849</v>
      </c>
      <c r="F59">
        <f>F38</f>
        <v>858</v>
      </c>
      <c r="G59">
        <f>G38</f>
        <v>9</v>
      </c>
      <c r="I59" s="12">
        <f>G59/E59</f>
        <v>0.01060070671378092</v>
      </c>
    </row>
    <row r="60" spans="3:9" ht="14.25">
      <c r="C60" t="s">
        <v>101</v>
      </c>
      <c r="E60" s="11">
        <f>SUM(E58:E59)</f>
        <v>8052</v>
      </c>
      <c r="F60" s="11">
        <f>SUM(F58:F59)</f>
        <v>7764</v>
      </c>
      <c r="G60" s="11">
        <f>SUM(G58:G59)</f>
        <v>-288</v>
      </c>
      <c r="I60" s="13">
        <f>SUM(I58:I59)</f>
        <v>-0.030632112944694714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Grey, Nicholas: CS-Fin</dc:creator>
  <cp:keywords/>
  <dc:description/>
  <cp:lastModifiedBy>Farmer, Julie: CS-Schools</cp:lastModifiedBy>
  <cp:lastPrinted>2020-01-03T10:22:15Z</cp:lastPrinted>
  <dcterms:created xsi:type="dcterms:W3CDTF">2019-12-23T11:25:13Z</dcterms:created>
  <dcterms:modified xsi:type="dcterms:W3CDTF">2020-01-06T15:49:53Z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0x010100128E1B71C9A5634C8942A3C08D7BF60A</vt:lpwstr>
  </property>
  <property fmtid="{D5CDD505-2E9C-101B-9397-08002B2CF9AE}" pid="3" name="SharedWithUsers">
    <vt:lpwstr>61;#Stokes, Anita: WCC</vt:lpwstr>
  </property>
</Properties>
</file>