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4D4F3B57-6098-437D-95D3-68244FE8A084}" xr6:coauthVersionLast="47" xr6:coauthVersionMax="47" xr10:uidLastSave="{00000000-0000-0000-0000-000000000000}"/>
  <bookViews>
    <workbookView xWindow="-110" yWindow="-110" windowWidth="19420" windowHeight="11620" xr2:uid="{EEA9C0B0-9D5E-416B-B3B1-3AC164C355B1}"/>
  </bookViews>
  <sheets>
    <sheet name="Op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AWPU_KS3_Rate">[1]Proforma!$E$15</definedName>
    <definedName name="AWPU_KS4_Rate">[1]Proforma!$E$16</definedName>
    <definedName name="AWPU_Pri_Rate">[1]Proforma!$E$14</definedName>
    <definedName name="Lump_Sum_total">'[2]New ISB'!$AH$5</definedName>
    <definedName name="MFG_Total">'[3]New ISB'!$BO$5</definedName>
    <definedName name="_xlnm.Print_Area" localSheetId="0">Options!$E$4:$I$44,Options!$N$1:$V$44,Options!$X$1:$AF$44</definedName>
    <definedName name="_xlnm.Print_Titles" localSheetId="0">Options!$A:$A</definedName>
    <definedName name="Reception_Uplift_YesNo">[4]Proforma!$E$12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S41" i="1" s="1"/>
  <c r="V41" i="1" s="1"/>
  <c r="AF41" i="1"/>
  <c r="AF17" i="1" l="1"/>
  <c r="AF44" i="1" s="1"/>
  <c r="AC17" i="1"/>
  <c r="AC44" i="1" s="1"/>
  <c r="G37" i="1"/>
  <c r="G44" i="1" s="1"/>
  <c r="G12" i="1" s="1"/>
  <c r="D35" i="1"/>
  <c r="K32" i="1"/>
  <c r="J32" i="1"/>
  <c r="K31" i="1"/>
  <c r="J31" i="1"/>
  <c r="K30" i="1"/>
  <c r="J30" i="1"/>
  <c r="K29" i="1"/>
  <c r="J29" i="1"/>
  <c r="K28" i="1"/>
  <c r="J28" i="1"/>
  <c r="K27" i="1"/>
  <c r="J27" i="1"/>
  <c r="D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D20" i="1"/>
  <c r="K19" i="1"/>
  <c r="J19" i="1"/>
  <c r="Z17" i="1"/>
  <c r="Z44" i="1" s="1"/>
  <c r="V17" i="1"/>
  <c r="V44" i="1" s="1"/>
  <c r="S17" i="1"/>
  <c r="P17" i="1"/>
  <c r="P37" i="1" s="1"/>
  <c r="P44" i="1" s="1"/>
  <c r="D17" i="1"/>
  <c r="K16" i="1"/>
  <c r="J16" i="1"/>
  <c r="K15" i="1"/>
  <c r="J15" i="1"/>
  <c r="J14" i="1"/>
  <c r="D10" i="1"/>
  <c r="D37" i="1" l="1"/>
  <c r="D44" i="1" s="1"/>
  <c r="P12" i="1"/>
  <c r="AC12" i="1"/>
  <c r="V12" i="1"/>
  <c r="Z12" i="1"/>
  <c r="AF12" i="1"/>
  <c r="V37" i="1"/>
  <c r="Z37" i="1"/>
  <c r="AC37" i="1"/>
  <c r="AF37" i="1"/>
  <c r="S37" i="1"/>
  <c r="S44" i="1" s="1"/>
  <c r="S12" i="1" l="1"/>
</calcChain>
</file>

<file path=xl/sharedStrings.xml><?xml version="1.0" encoding="utf-8"?>
<sst xmlns="http://schemas.openxmlformats.org/spreadsheetml/2006/main" count="80" uniqueCount="53">
  <si>
    <t>LA 2022/23</t>
  </si>
  <si>
    <t>Option 2 Year 1: 30% towards NFF factor values</t>
  </si>
  <si>
    <t>Option 2 Year 2: 60% towards NFF Factor Values</t>
  </si>
  <si>
    <t>Option 2 Year 3: 100% towards NFF Factor Values</t>
  </si>
  <si>
    <t>Option 3 Year 1: 35% towards NFF Factor Values</t>
  </si>
  <si>
    <t>Primary</t>
  </si>
  <si>
    <t>Secondary</t>
  </si>
  <si>
    <t>Total allocation</t>
  </si>
  <si>
    <t>Difference in Factor Values prim</t>
  </si>
  <si>
    <t>Difference in Factor Values sec</t>
  </si>
  <si>
    <t>Primary NOR</t>
  </si>
  <si>
    <t>Sec NOR</t>
  </si>
  <si>
    <t>2022/23</t>
  </si>
  <si>
    <t>2023/24</t>
  </si>
  <si>
    <t>2023/24 NFF</t>
  </si>
  <si>
    <t>Pupil Numbers Primary</t>
  </si>
  <si>
    <t>Pupil Numbers Secondary</t>
  </si>
  <si>
    <t>Total Pupil numbers</t>
  </si>
  <si>
    <t>Total to be allocated</t>
  </si>
  <si>
    <t>Primary (Years R-06)</t>
  </si>
  <si>
    <t>Key Stage 3</t>
  </si>
  <si>
    <t>Key Stage 4</t>
  </si>
  <si>
    <t>Total Basic Entitlement</t>
  </si>
  <si>
    <t>FSM Units</t>
  </si>
  <si>
    <t>FSM6 Units</t>
  </si>
  <si>
    <t>IDACI Units Band F</t>
  </si>
  <si>
    <t>IDACI Units Band E</t>
  </si>
  <si>
    <t>IDACI Units Band D</t>
  </si>
  <si>
    <t>IDACI Units Band C</t>
  </si>
  <si>
    <t>IDACI Units Band B</t>
  </si>
  <si>
    <t>IDACI Units Band A</t>
  </si>
  <si>
    <t>EAL3 Units</t>
  </si>
  <si>
    <t>LAC X Units</t>
  </si>
  <si>
    <t>Low Attainment Primary</t>
  </si>
  <si>
    <t>Low Attainment Secondary</t>
  </si>
  <si>
    <t>Mobility</t>
  </si>
  <si>
    <t>Lump Sums</t>
  </si>
  <si>
    <t>Split Sites</t>
  </si>
  <si>
    <t>NNDR</t>
  </si>
  <si>
    <t>MFG</t>
  </si>
  <si>
    <t>Additional Lump sum</t>
  </si>
  <si>
    <t xml:space="preserve">Additional Lump sum </t>
  </si>
  <si>
    <t>70% 24/25</t>
  </si>
  <si>
    <t>Total Budget for Schools</t>
  </si>
  <si>
    <t>School Standards Grant (in DSG from 2023/24)</t>
  </si>
  <si>
    <t>SF High Needs Transfer</t>
  </si>
  <si>
    <t>SF Item Falling Rolls</t>
  </si>
  <si>
    <t>Total APT</t>
  </si>
  <si>
    <t>Option 3 Year 2: 60% towards NFF Factor Values</t>
  </si>
  <si>
    <t>Option 3 Year 3: 100% towards NFF Factor Values</t>
  </si>
  <si>
    <t xml:space="preserve">Appendix B: Formula Factor  Options </t>
  </si>
  <si>
    <t>SF Item Growth Fund / NNDR closed school</t>
  </si>
  <si>
    <t>Factor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</si>
</sst>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4" xfId="0" applyFont="1" applyBorder="1"/>
    <xf numFmtId="164" fontId="0" fillId="0" borderId="3" xfId="1" applyNumberFormat="1" applyFont="1" applyBorder="1"/>
    <xf numFmtId="165" fontId="0" fillId="0" borderId="4" xfId="1" applyNumberFormat="1" applyFont="1" applyBorder="1"/>
    <xf numFmtId="0" fontId="0" fillId="0" borderId="6" xfId="0" applyBorder="1"/>
    <xf numFmtId="0" fontId="0" fillId="0" borderId="5" xfId="0" applyBorder="1"/>
    <xf numFmtId="0" fontId="2" fillId="0" borderId="10" xfId="0" applyFont="1" applyBorder="1"/>
    <xf numFmtId="164" fontId="0" fillId="0" borderId="2" xfId="1" applyNumberFormat="1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0" fillId="0" borderId="7" xfId="1" applyNumberFormat="1" applyFont="1" applyBorder="1"/>
    <xf numFmtId="164" fontId="0" fillId="0" borderId="5" xfId="1" applyNumberFormat="1" applyFont="1" applyBorder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1" fontId="0" fillId="0" borderId="0" xfId="0" applyNumberFormat="1"/>
    <xf numFmtId="0" fontId="4" fillId="0" borderId="13" xfId="0" applyFont="1" applyBorder="1"/>
    <xf numFmtId="0" fontId="4" fillId="0" borderId="3" xfId="0" applyFont="1" applyBorder="1"/>
    <xf numFmtId="165" fontId="4" fillId="0" borderId="4" xfId="1" applyNumberFormat="1" applyFont="1" applyFill="1" applyBorder="1"/>
    <xf numFmtId="164" fontId="0" fillId="0" borderId="3" xfId="0" applyNumberFormat="1" applyBorder="1"/>
    <xf numFmtId="164" fontId="3" fillId="4" borderId="2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1" applyNumberFormat="1" applyFont="1" applyFill="1" applyBorder="1"/>
    <xf numFmtId="165" fontId="1" fillId="0" borderId="0" xfId="1" applyNumberFormat="1" applyFont="1" applyFill="1" applyBorder="1"/>
    <xf numFmtId="0" fontId="3" fillId="0" borderId="8" xfId="0" applyFont="1" applyBorder="1" applyAlignment="1">
      <alignment horizontal="right"/>
    </xf>
    <xf numFmtId="164" fontId="0" fillId="0" borderId="11" xfId="1" applyNumberFormat="1" applyFont="1" applyBorder="1"/>
    <xf numFmtId="164" fontId="0" fillId="0" borderId="15" xfId="1" applyNumberFormat="1" applyFont="1" applyBorder="1"/>
    <xf numFmtId="164" fontId="0" fillId="0" borderId="14" xfId="1" applyNumberFormat="1" applyFont="1" applyBorder="1"/>
    <xf numFmtId="164" fontId="4" fillId="0" borderId="14" xfId="1" applyNumberFormat="1" applyFont="1" applyBorder="1"/>
    <xf numFmtId="164" fontId="3" fillId="3" borderId="5" xfId="1" applyNumberFormat="1" applyFont="1" applyFill="1" applyBorder="1" applyAlignment="1">
      <alignment horizontal="right" vertical="center" wrapText="1"/>
    </xf>
    <xf numFmtId="165" fontId="3" fillId="3" borderId="8" xfId="1" applyNumberFormat="1" applyFont="1" applyFill="1" applyBorder="1" applyAlignment="1">
      <alignment horizontal="right" vertical="center" wrapText="1"/>
    </xf>
    <xf numFmtId="0" fontId="0" fillId="3" borderId="14" xfId="0" applyFill="1" applyBorder="1"/>
    <xf numFmtId="164" fontId="0" fillId="3" borderId="14" xfId="0" applyNumberFormat="1" applyFill="1" applyBorder="1"/>
    <xf numFmtId="164" fontId="4" fillId="3" borderId="14" xfId="0" applyNumberFormat="1" applyFont="1" applyFill="1" applyBorder="1"/>
    <xf numFmtId="164" fontId="0" fillId="3" borderId="14" xfId="1" applyNumberFormat="1" applyFont="1" applyFill="1" applyBorder="1"/>
    <xf numFmtId="164" fontId="3" fillId="3" borderId="7" xfId="1" applyNumberFormat="1" applyFont="1" applyFill="1" applyBorder="1" applyAlignment="1">
      <alignment horizontal="right" vertical="center" wrapText="1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6" fontId="0" fillId="3" borderId="20" xfId="1" applyNumberFormat="1" applyFont="1" applyFill="1" applyBorder="1"/>
    <xf numFmtId="166" fontId="4" fillId="3" borderId="20" xfId="1" applyNumberFormat="1" applyFont="1" applyFill="1" applyBorder="1"/>
    <xf numFmtId="164" fontId="0" fillId="3" borderId="19" xfId="0" applyNumberFormat="1" applyFill="1" applyBorder="1"/>
    <xf numFmtId="165" fontId="0" fillId="3" borderId="20" xfId="0" applyNumberFormat="1" applyFill="1" applyBorder="1"/>
    <xf numFmtId="165" fontId="4" fillId="3" borderId="20" xfId="0" applyNumberFormat="1" applyFont="1" applyFill="1" applyBorder="1"/>
    <xf numFmtId="164" fontId="4" fillId="3" borderId="19" xfId="0" applyNumberFormat="1" applyFont="1" applyFill="1" applyBorder="1"/>
    <xf numFmtId="164" fontId="0" fillId="3" borderId="19" xfId="1" applyNumberFormat="1" applyFont="1" applyFill="1" applyBorder="1"/>
    <xf numFmtId="165" fontId="0" fillId="3" borderId="20" xfId="1" applyNumberFormat="1" applyFont="1" applyFill="1" applyBorder="1"/>
    <xf numFmtId="0" fontId="0" fillId="3" borderId="24" xfId="0" applyFill="1" applyBorder="1"/>
    <xf numFmtId="0" fontId="0" fillId="3" borderId="25" xfId="0" applyFill="1" applyBorder="1"/>
    <xf numFmtId="166" fontId="0" fillId="3" borderId="25" xfId="1" applyNumberFormat="1" applyFont="1" applyFill="1" applyBorder="1"/>
    <xf numFmtId="166" fontId="4" fillId="3" borderId="25" xfId="1" applyNumberFormat="1" applyFont="1" applyFill="1" applyBorder="1"/>
    <xf numFmtId="165" fontId="0" fillId="3" borderId="25" xfId="0" applyNumberFormat="1" applyFill="1" applyBorder="1"/>
    <xf numFmtId="165" fontId="4" fillId="3" borderId="25" xfId="0" applyNumberFormat="1" applyFont="1" applyFill="1" applyBorder="1"/>
    <xf numFmtId="164" fontId="0" fillId="3" borderId="25" xfId="0" applyNumberFormat="1" applyFill="1" applyBorder="1"/>
    <xf numFmtId="165" fontId="0" fillId="3" borderId="25" xfId="1" applyNumberFormat="1" applyFont="1" applyFill="1" applyBorder="1"/>
    <xf numFmtId="0" fontId="0" fillId="4" borderId="11" xfId="0" applyFill="1" applyBorder="1"/>
    <xf numFmtId="0" fontId="0" fillId="4" borderId="15" xfId="0" applyFill="1" applyBorder="1"/>
    <xf numFmtId="164" fontId="3" fillId="4" borderId="7" xfId="1" applyNumberFormat="1" applyFont="1" applyFill="1" applyBorder="1" applyAlignment="1">
      <alignment horizontal="right" vertical="center" wrapText="1"/>
    </xf>
    <xf numFmtId="164" fontId="3" fillId="4" borderId="5" xfId="1" applyNumberFormat="1" applyFont="1" applyFill="1" applyBorder="1" applyAlignment="1">
      <alignment horizontal="right" vertical="center" wrapText="1"/>
    </xf>
    <xf numFmtId="165" fontId="3" fillId="4" borderId="8" xfId="1" applyNumberFormat="1" applyFont="1" applyFill="1" applyBorder="1" applyAlignment="1">
      <alignment horizontal="right" vertical="center" wrapText="1"/>
    </xf>
    <xf numFmtId="165" fontId="4" fillId="4" borderId="12" xfId="0" applyNumberFormat="1" applyFont="1" applyFill="1" applyBorder="1"/>
    <xf numFmtId="165" fontId="4" fillId="4" borderId="15" xfId="0" applyNumberFormat="1" applyFont="1" applyFill="1" applyBorder="1"/>
    <xf numFmtId="0" fontId="0" fillId="4" borderId="14" xfId="0" applyFill="1" applyBorder="1"/>
    <xf numFmtId="164" fontId="0" fillId="4" borderId="14" xfId="0" applyNumberFormat="1" applyFill="1" applyBorder="1"/>
    <xf numFmtId="164" fontId="4" fillId="4" borderId="14" xfId="0" applyNumberFormat="1" applyFont="1" applyFill="1" applyBorder="1"/>
    <xf numFmtId="164" fontId="0" fillId="4" borderId="14" xfId="1" applyNumberFormat="1" applyFont="1" applyFill="1" applyBorder="1"/>
    <xf numFmtId="0" fontId="4" fillId="4" borderId="14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166" fontId="0" fillId="4" borderId="20" xfId="1" applyNumberFormat="1" applyFont="1" applyFill="1" applyBorder="1"/>
    <xf numFmtId="166" fontId="4" fillId="4" borderId="20" xfId="1" applyNumberFormat="1" applyFont="1" applyFill="1" applyBorder="1"/>
    <xf numFmtId="164" fontId="0" fillId="4" borderId="19" xfId="0" applyNumberFormat="1" applyFill="1" applyBorder="1"/>
    <xf numFmtId="165" fontId="0" fillId="4" borderId="20" xfId="0" applyNumberFormat="1" applyFill="1" applyBorder="1"/>
    <xf numFmtId="165" fontId="4" fillId="4" borderId="20" xfId="0" applyNumberFormat="1" applyFont="1" applyFill="1" applyBorder="1"/>
    <xf numFmtId="164" fontId="4" fillId="4" borderId="19" xfId="0" applyNumberFormat="1" applyFont="1" applyFill="1" applyBorder="1"/>
    <xf numFmtId="164" fontId="0" fillId="4" borderId="19" xfId="1" applyNumberFormat="1" applyFont="1" applyFill="1" applyBorder="1"/>
    <xf numFmtId="165" fontId="0" fillId="4" borderId="20" xfId="1" applyNumberFormat="1" applyFont="1" applyFill="1" applyBorder="1"/>
    <xf numFmtId="164" fontId="0" fillId="4" borderId="20" xfId="1" applyNumberFormat="1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20" xfId="0" applyNumberFormat="1" applyFill="1" applyBorder="1"/>
    <xf numFmtId="0" fontId="4" fillId="3" borderId="14" xfId="0" applyFont="1" applyFill="1" applyBorder="1"/>
    <xf numFmtId="0" fontId="0" fillId="0" borderId="16" xfId="0" applyBorder="1"/>
    <xf numFmtId="0" fontId="0" fillId="0" borderId="18" xfId="0" applyBorder="1"/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164" fontId="0" fillId="0" borderId="19" xfId="0" applyNumberFormat="1" applyBorder="1"/>
    <xf numFmtId="164" fontId="0" fillId="0" borderId="20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4" fillId="0" borderId="19" xfId="0" applyNumberFormat="1" applyFont="1" applyBorder="1"/>
    <xf numFmtId="165" fontId="4" fillId="0" borderId="20" xfId="0" applyNumberFormat="1" applyFont="1" applyBorder="1"/>
    <xf numFmtId="164" fontId="0" fillId="0" borderId="19" xfId="1" applyNumberFormat="1" applyFont="1" applyBorder="1"/>
    <xf numFmtId="165" fontId="0" fillId="0" borderId="20" xfId="1" applyNumberFormat="1" applyFont="1" applyBorder="1"/>
    <xf numFmtId="166" fontId="0" fillId="0" borderId="20" xfId="1" applyNumberFormat="1" applyFont="1" applyBorder="1"/>
    <xf numFmtId="166" fontId="4" fillId="0" borderId="20" xfId="1" applyNumberFormat="1" applyFont="1" applyBorder="1"/>
    <xf numFmtId="165" fontId="4" fillId="0" borderId="20" xfId="1" applyNumberFormat="1" applyFont="1" applyBorder="1"/>
    <xf numFmtId="164" fontId="4" fillId="0" borderId="19" xfId="1" applyNumberFormat="1" applyFont="1" applyBorder="1"/>
    <xf numFmtId="165" fontId="0" fillId="0" borderId="20" xfId="1" applyNumberFormat="1" applyFont="1" applyFill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4" fillId="0" borderId="19" xfId="0" applyNumberFormat="1" applyFont="1" applyBorder="1"/>
    <xf numFmtId="0" fontId="4" fillId="0" borderId="19" xfId="0" applyFont="1" applyBorder="1" applyAlignment="1">
      <alignment horizontal="right"/>
    </xf>
    <xf numFmtId="164" fontId="3" fillId="3" borderId="2" xfId="1" applyNumberFormat="1" applyFont="1" applyFill="1" applyBorder="1" applyAlignment="1">
      <alignment horizontal="right" vertical="center" wrapText="1"/>
    </xf>
    <xf numFmtId="164" fontId="3" fillId="3" borderId="3" xfId="1" applyNumberFormat="1" applyFont="1" applyFill="1" applyBorder="1" applyAlignment="1">
      <alignment horizontal="right" vertical="center" wrapText="1"/>
    </xf>
    <xf numFmtId="165" fontId="3" fillId="3" borderId="4" xfId="1" applyNumberFormat="1" applyFont="1" applyFill="1" applyBorder="1" applyAlignment="1">
      <alignment horizontal="right" vertical="center" wrapText="1"/>
    </xf>
    <xf numFmtId="165" fontId="0" fillId="0" borderId="26" xfId="1" applyNumberFormat="1" applyFont="1" applyBorder="1"/>
    <xf numFmtId="164" fontId="0" fillId="0" borderId="27" xfId="0" applyNumberFormat="1" applyBorder="1"/>
    <xf numFmtId="164" fontId="0" fillId="0" borderId="26" xfId="0" applyNumberFormat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6" xfId="0" applyFill="1" applyBorder="1"/>
    <xf numFmtId="165" fontId="4" fillId="0" borderId="13" xfId="1" applyNumberFormat="1" applyFont="1" applyBorder="1"/>
    <xf numFmtId="165" fontId="4" fillId="0" borderId="4" xfId="1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0" fontId="0" fillId="3" borderId="2" xfId="0" applyFill="1" applyBorder="1"/>
    <xf numFmtId="0" fontId="0" fillId="3" borderId="3" xfId="0" applyFill="1" applyBorder="1"/>
    <xf numFmtId="165" fontId="4" fillId="3" borderId="30" xfId="0" applyNumberFormat="1" applyFont="1" applyFill="1" applyBorder="1"/>
    <xf numFmtId="0" fontId="0" fillId="3" borderId="31" xfId="0" applyFill="1" applyBorder="1"/>
    <xf numFmtId="165" fontId="4" fillId="3" borderId="32" xfId="0" applyNumberFormat="1" applyFont="1" applyFill="1" applyBorder="1"/>
    <xf numFmtId="164" fontId="3" fillId="0" borderId="4" xfId="1" applyNumberFormat="1" applyFont="1" applyBorder="1" applyAlignment="1">
      <alignment horizontal="right" vertical="center" wrapText="1"/>
    </xf>
    <xf numFmtId="0" fontId="0" fillId="0" borderId="9" xfId="0" applyBorder="1"/>
    <xf numFmtId="0" fontId="3" fillId="0" borderId="1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164" fontId="4" fillId="0" borderId="20" xfId="0" applyNumberFormat="1" applyFont="1" applyBorder="1"/>
    <xf numFmtId="164" fontId="0" fillId="0" borderId="20" xfId="1" applyNumberFormat="1" applyFont="1" applyBorder="1"/>
    <xf numFmtId="0" fontId="0" fillId="0" borderId="33" xfId="0" applyBorder="1"/>
    <xf numFmtId="0" fontId="4" fillId="0" borderId="33" xfId="0" applyFont="1" applyBorder="1"/>
    <xf numFmtId="0" fontId="2" fillId="0" borderId="34" xfId="0" applyFont="1" applyBorder="1"/>
    <xf numFmtId="0" fontId="3" fillId="4" borderId="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fficesharedservice.sharepoint.com/sites/BiBoroughChildrensFinance/Schools%20Forum/WCC/23.06.19%20Forum/Option%203%20Year%201%2035%25%20APT%20Model%20202324_P1_APT_213_Westminster-20-12-22%20FINAL%20VERSION%20EFSA%20amendments.xlsx" TargetMode="External"/><Relationship Id="rId1" Type="http://schemas.openxmlformats.org/officeDocument/2006/relationships/externalLinkPath" Target="https://officesharedservice.sharepoint.com/sites/BiBoroughChildrensFinance/Schools%20Forum/WCC/23.06.19%20Forum/Option%203%20Year%201%2035%25%20APT%20Model%20202324_P1_APT_213_Westminster-20-12-22%20FINAL%20VERSION%20EFSA%20amend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Tri-Borough/Tri-Borough%20Education/2019DSG/Dec%202018%20to%20Jan%202019%20updates/!110119%20Final%20&#163;561k%20to%20LPA%20LA%20Formula%20201920_P3_APT_213_Westmin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sites/BiBoroughChildrensFinance/Schools%20Forum/WCC/20.01.13%20Forum/202021_P2_APT_213_Westminster%20v7%20FLAT%20AWPU%20200102%20with%20differential%20de-delegated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fficesharedservice.sharepoint.com/sites/BiBoroughChildrensFinance/Schools%20Forum/WCC/23.01.18%20Forum/202324_P1_APT_213_Westminster-20-12-22%20FINAL%20VERSION%20EFSA%20amendments.xlsx" TargetMode="External"/><Relationship Id="rId1" Type="http://schemas.openxmlformats.org/officeDocument/2006/relationships/externalLinkPath" Target="https://officesharedservice.sharepoint.com/sites/BiBoroughChildrensFinance/Schools%20Forum/WCC/23.01.18%20Forum/202324_P1_APT_213_Westminster-20-12-22%20FINAL%20VERSION%20EFSA%20amend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Option 3 year 1 35%"/>
      <sheetName val="Proforma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E14">
            <v>4210.2099179999996</v>
          </cell>
        </row>
        <row r="15">
          <cell r="E15">
            <v>5894.2938851999988</v>
          </cell>
        </row>
        <row r="16">
          <cell r="E16">
            <v>6732.1256588819988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H5">
            <v>6759438.400000006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O5">
            <v>902732.64176957426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Proforma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E12" t="str">
            <v>No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A653-316F-4FE2-B784-3FF30BEA7A12}">
  <dimension ref="A1:AF44"/>
  <sheetViews>
    <sheetView tabSelected="1" topLeftCell="A6" workbookViewId="0">
      <pane xSplit="1" topLeftCell="V1" activePane="topRight" state="frozen"/>
      <selection pane="topRight" activeCell="AG36" sqref="AG36"/>
    </sheetView>
  </sheetViews>
  <sheetFormatPr defaultRowHeight="12.5" x14ac:dyDescent="0.25"/>
  <cols>
    <col min="1" max="1" width="38.08984375" customWidth="1"/>
    <col min="2" max="4" width="14.6328125" hidden="1" customWidth="1"/>
    <col min="5" max="6" width="14.7265625" style="4" customWidth="1"/>
    <col min="7" max="7" width="14.7265625" style="5" customWidth="1"/>
    <col min="8" max="9" width="15.6328125" customWidth="1"/>
    <col min="10" max="13" width="15.6328125" hidden="1" customWidth="1"/>
    <col min="14" max="15" width="16.6328125" customWidth="1"/>
    <col min="16" max="16" width="15.08984375" customWidth="1"/>
    <col min="17" max="18" width="14.6328125" customWidth="1"/>
    <col min="19" max="19" width="16" customWidth="1"/>
    <col min="20" max="22" width="13.81640625" customWidth="1"/>
    <col min="23" max="23" width="2.54296875" customWidth="1"/>
    <col min="24" max="26" width="13.81640625" customWidth="1"/>
    <col min="27" max="29" width="13.08984375" customWidth="1"/>
    <col min="30" max="32" width="13.1796875" customWidth="1"/>
  </cols>
  <sheetData>
    <row r="1" spans="1:32" x14ac:dyDescent="0.25">
      <c r="A1" s="170" t="s">
        <v>50</v>
      </c>
      <c r="N1" s="172" t="s">
        <v>1</v>
      </c>
      <c r="O1" s="173"/>
      <c r="P1" s="174"/>
      <c r="Q1" s="172" t="s">
        <v>2</v>
      </c>
      <c r="R1" s="173"/>
      <c r="S1" s="174"/>
      <c r="T1" s="172" t="s">
        <v>3</v>
      </c>
      <c r="U1" s="173"/>
      <c r="V1" s="174"/>
      <c r="X1" s="161" t="s">
        <v>4</v>
      </c>
      <c r="Y1" s="162"/>
      <c r="Z1" s="163"/>
      <c r="AA1" s="161" t="s">
        <v>48</v>
      </c>
      <c r="AB1" s="162"/>
      <c r="AC1" s="163"/>
      <c r="AD1" s="161" t="s">
        <v>49</v>
      </c>
      <c r="AE1" s="162"/>
      <c r="AF1" s="163"/>
    </row>
    <row r="2" spans="1:32" x14ac:dyDescent="0.25">
      <c r="A2" s="170"/>
      <c r="N2" s="175"/>
      <c r="O2" s="176"/>
      <c r="P2" s="177"/>
      <c r="Q2" s="175"/>
      <c r="R2" s="176"/>
      <c r="S2" s="177"/>
      <c r="T2" s="175"/>
      <c r="U2" s="176"/>
      <c r="V2" s="177"/>
      <c r="X2" s="164"/>
      <c r="Y2" s="165"/>
      <c r="Z2" s="166"/>
      <c r="AA2" s="164"/>
      <c r="AB2" s="165"/>
      <c r="AC2" s="166"/>
      <c r="AD2" s="164"/>
      <c r="AE2" s="165"/>
      <c r="AF2" s="166"/>
    </row>
    <row r="3" spans="1:32" ht="16" thickBot="1" x14ac:dyDescent="0.4">
      <c r="A3" s="171"/>
      <c r="B3" s="2" t="s">
        <v>0</v>
      </c>
      <c r="C3" s="1"/>
      <c r="D3" s="1"/>
      <c r="E3" s="3"/>
      <c r="N3" s="178"/>
      <c r="O3" s="179"/>
      <c r="P3" s="180"/>
      <c r="Q3" s="178"/>
      <c r="R3" s="179"/>
      <c r="S3" s="180"/>
      <c r="T3" s="178"/>
      <c r="U3" s="179"/>
      <c r="V3" s="180"/>
      <c r="X3" s="167"/>
      <c r="Y3" s="168"/>
      <c r="Z3" s="169"/>
      <c r="AA3" s="167"/>
      <c r="AB3" s="168"/>
      <c r="AC3" s="169"/>
      <c r="AD3" s="167"/>
      <c r="AE3" s="168"/>
      <c r="AF3" s="169"/>
    </row>
    <row r="4" spans="1:32" ht="47" thickBot="1" x14ac:dyDescent="0.4">
      <c r="A4" s="6"/>
      <c r="B4" s="7" t="s">
        <v>5</v>
      </c>
      <c r="C4" s="7" t="s">
        <v>6</v>
      </c>
      <c r="D4" s="8" t="s">
        <v>7</v>
      </c>
      <c r="E4" s="9" t="s">
        <v>5</v>
      </c>
      <c r="F4" s="9" t="s">
        <v>6</v>
      </c>
      <c r="G4" s="10" t="s">
        <v>7</v>
      </c>
      <c r="H4" s="11" t="s">
        <v>5</v>
      </c>
      <c r="I4" s="152" t="s">
        <v>6</v>
      </c>
      <c r="J4" s="12" t="s">
        <v>8</v>
      </c>
      <c r="K4" s="12" t="s">
        <v>9</v>
      </c>
      <c r="L4" s="13" t="s">
        <v>10</v>
      </c>
      <c r="M4" s="13" t="s">
        <v>11</v>
      </c>
      <c r="N4" s="133" t="s">
        <v>5</v>
      </c>
      <c r="O4" s="134" t="s">
        <v>6</v>
      </c>
      <c r="P4" s="135" t="s">
        <v>7</v>
      </c>
      <c r="Q4" s="57" t="s">
        <v>5</v>
      </c>
      <c r="R4" s="51" t="s">
        <v>6</v>
      </c>
      <c r="S4" s="52" t="s">
        <v>7</v>
      </c>
      <c r="T4" s="133" t="s">
        <v>5</v>
      </c>
      <c r="U4" s="134" t="s">
        <v>6</v>
      </c>
      <c r="V4" s="135" t="s">
        <v>7</v>
      </c>
      <c r="X4" s="81" t="s">
        <v>5</v>
      </c>
      <c r="Y4" s="82" t="s">
        <v>6</v>
      </c>
      <c r="Z4" s="83" t="s">
        <v>7</v>
      </c>
      <c r="AA4" s="81" t="s">
        <v>5</v>
      </c>
      <c r="AB4" s="82" t="s">
        <v>6</v>
      </c>
      <c r="AC4" s="83" t="s">
        <v>7</v>
      </c>
      <c r="AD4" s="36" t="s">
        <v>5</v>
      </c>
      <c r="AE4" s="37" t="s">
        <v>6</v>
      </c>
      <c r="AF4" s="38" t="s">
        <v>7</v>
      </c>
    </row>
    <row r="5" spans="1:32" ht="16" thickBot="1" x14ac:dyDescent="0.4">
      <c r="A5" s="20"/>
      <c r="B5" s="14"/>
      <c r="C5" s="14"/>
      <c r="D5" s="15"/>
      <c r="E5" s="21"/>
      <c r="F5" s="16"/>
      <c r="G5" s="17"/>
      <c r="H5" s="18"/>
      <c r="I5" s="153"/>
      <c r="J5" s="110"/>
      <c r="K5" s="111"/>
      <c r="L5" s="19"/>
      <c r="M5" s="19"/>
      <c r="N5" s="58"/>
      <c r="O5" s="59"/>
      <c r="P5" s="71"/>
      <c r="Q5" s="58"/>
      <c r="R5" s="59"/>
      <c r="S5" s="71"/>
      <c r="T5" s="58"/>
      <c r="U5" s="59"/>
      <c r="V5" s="60"/>
      <c r="X5" s="91"/>
      <c r="Y5" s="92"/>
      <c r="Z5" s="93"/>
      <c r="AA5" s="91"/>
      <c r="AB5" s="92"/>
      <c r="AC5" s="93"/>
      <c r="AD5" s="91"/>
      <c r="AE5" s="92"/>
      <c r="AF5" s="93"/>
    </row>
    <row r="6" spans="1:32" ht="16" thickBot="1" x14ac:dyDescent="0.4">
      <c r="A6" s="20"/>
      <c r="B6" s="14"/>
      <c r="C6" s="14"/>
      <c r="D6" s="22" t="s">
        <v>12</v>
      </c>
      <c r="E6" s="24"/>
      <c r="F6" s="25"/>
      <c r="G6" s="46" t="s">
        <v>13</v>
      </c>
      <c r="H6" s="154" t="s">
        <v>14</v>
      </c>
      <c r="I6" s="46" t="s">
        <v>14</v>
      </c>
      <c r="J6" s="112"/>
      <c r="K6" s="113"/>
      <c r="L6" s="23"/>
      <c r="M6" s="23"/>
      <c r="N6" s="61"/>
      <c r="O6" s="53"/>
      <c r="P6" s="72"/>
      <c r="Q6" s="61"/>
      <c r="R6" s="53"/>
      <c r="S6" s="72"/>
      <c r="T6" s="61"/>
      <c r="U6" s="53"/>
      <c r="V6" s="62"/>
      <c r="X6" s="94"/>
      <c r="Y6" s="86"/>
      <c r="Z6" s="95"/>
      <c r="AA6" s="94"/>
      <c r="AB6" s="86"/>
      <c r="AC6" s="95"/>
      <c r="AD6" s="94"/>
      <c r="AE6" s="86"/>
      <c r="AF6" s="95"/>
    </row>
    <row r="7" spans="1:32" ht="15.5" x14ac:dyDescent="0.35">
      <c r="A7" s="20"/>
      <c r="B7" s="1"/>
      <c r="C7" s="1"/>
      <c r="D7" s="39"/>
      <c r="E7" s="122"/>
      <c r="F7" s="49"/>
      <c r="G7" s="123"/>
      <c r="H7" s="132" t="s">
        <v>52</v>
      </c>
      <c r="I7" s="155" t="s">
        <v>52</v>
      </c>
      <c r="J7" s="114"/>
      <c r="K7" s="115"/>
      <c r="N7" s="61"/>
      <c r="O7" s="53"/>
      <c r="P7" s="72"/>
      <c r="Q7" s="61"/>
      <c r="R7" s="53"/>
      <c r="S7" s="72"/>
      <c r="T7" s="61"/>
      <c r="U7" s="53"/>
      <c r="V7" s="62"/>
      <c r="X7" s="94"/>
      <c r="Y7" s="86"/>
      <c r="Z7" s="95"/>
      <c r="AA7" s="94"/>
      <c r="AB7" s="86"/>
      <c r="AC7" s="95"/>
      <c r="AD7" s="94"/>
      <c r="AE7" s="86"/>
      <c r="AF7" s="95"/>
    </row>
    <row r="8" spans="1:32" x14ac:dyDescent="0.25">
      <c r="A8" s="158" t="s">
        <v>15</v>
      </c>
      <c r="D8" s="40">
        <v>8810</v>
      </c>
      <c r="E8" s="122"/>
      <c r="F8" s="49"/>
      <c r="G8" s="124">
        <v>8308</v>
      </c>
      <c r="H8" s="114"/>
      <c r="I8" s="115"/>
      <c r="J8" s="114"/>
      <c r="K8" s="115"/>
      <c r="N8" s="61"/>
      <c r="O8" s="53"/>
      <c r="P8" s="73">
        <v>8308</v>
      </c>
      <c r="Q8" s="61"/>
      <c r="R8" s="53"/>
      <c r="S8" s="73">
        <v>8308</v>
      </c>
      <c r="T8" s="61"/>
      <c r="U8" s="53"/>
      <c r="V8" s="63">
        <v>8308</v>
      </c>
      <c r="X8" s="94"/>
      <c r="Y8" s="86"/>
      <c r="Z8" s="96">
        <v>8308</v>
      </c>
      <c r="AA8" s="94"/>
      <c r="AB8" s="86"/>
      <c r="AC8" s="96">
        <v>8308</v>
      </c>
      <c r="AD8" s="94"/>
      <c r="AE8" s="86"/>
      <c r="AF8" s="96">
        <v>8308</v>
      </c>
    </row>
    <row r="9" spans="1:32" x14ac:dyDescent="0.25">
      <c r="A9" s="158" t="s">
        <v>16</v>
      </c>
      <c r="D9" s="41">
        <v>9052</v>
      </c>
      <c r="E9" s="122"/>
      <c r="F9" s="49"/>
      <c r="G9" s="124">
        <v>8949.5</v>
      </c>
      <c r="H9" s="114"/>
      <c r="I9" s="115"/>
      <c r="J9" s="114"/>
      <c r="K9" s="115"/>
      <c r="N9" s="61"/>
      <c r="O9" s="53"/>
      <c r="P9" s="73">
        <v>8949.5</v>
      </c>
      <c r="Q9" s="61"/>
      <c r="R9" s="53"/>
      <c r="S9" s="73">
        <v>8949.5</v>
      </c>
      <c r="T9" s="61"/>
      <c r="U9" s="53"/>
      <c r="V9" s="63">
        <v>8949.5</v>
      </c>
      <c r="X9" s="94"/>
      <c r="Y9" s="86"/>
      <c r="Z9" s="96">
        <v>8949.5</v>
      </c>
      <c r="AA9" s="94"/>
      <c r="AB9" s="86"/>
      <c r="AC9" s="96">
        <v>8949.5</v>
      </c>
      <c r="AD9" s="94"/>
      <c r="AE9" s="86"/>
      <c r="AF9" s="96">
        <v>8949.5</v>
      </c>
    </row>
    <row r="10" spans="1:32" ht="13" x14ac:dyDescent="0.3">
      <c r="A10" s="159" t="s">
        <v>17</v>
      </c>
      <c r="D10" s="42">
        <f t="shared" ref="D10" si="0">D8+D9</f>
        <v>17862</v>
      </c>
      <c r="E10" s="122"/>
      <c r="F10" s="49"/>
      <c r="G10" s="125">
        <v>17257.5</v>
      </c>
      <c r="H10" s="114"/>
      <c r="I10" s="115"/>
      <c r="J10" s="114"/>
      <c r="K10" s="115"/>
      <c r="N10" s="61"/>
      <c r="O10" s="53"/>
      <c r="P10" s="74">
        <v>17257.5</v>
      </c>
      <c r="Q10" s="61"/>
      <c r="R10" s="53"/>
      <c r="S10" s="74">
        <v>17257.5</v>
      </c>
      <c r="T10" s="61"/>
      <c r="U10" s="53"/>
      <c r="V10" s="64">
        <v>17257.5</v>
      </c>
      <c r="X10" s="94"/>
      <c r="Y10" s="86"/>
      <c r="Z10" s="97">
        <v>17257.5</v>
      </c>
      <c r="AA10" s="94"/>
      <c r="AB10" s="86"/>
      <c r="AC10" s="97">
        <v>17257.5</v>
      </c>
      <c r="AD10" s="94"/>
      <c r="AE10" s="86"/>
      <c r="AF10" s="97">
        <v>17257.5</v>
      </c>
    </row>
    <row r="11" spans="1:32" x14ac:dyDescent="0.25">
      <c r="A11" s="158"/>
      <c r="E11" s="122"/>
      <c r="F11" s="49"/>
      <c r="G11" s="123"/>
      <c r="H11" s="114"/>
      <c r="I11" s="115"/>
      <c r="J11" s="114"/>
      <c r="K11" s="115"/>
      <c r="N11" s="61"/>
      <c r="O11" s="53"/>
      <c r="P11" s="72"/>
      <c r="Q11" s="61"/>
      <c r="R11" s="53"/>
      <c r="S11" s="72"/>
      <c r="T11" s="61"/>
      <c r="U11" s="53"/>
      <c r="V11" s="62"/>
      <c r="X11" s="94"/>
      <c r="Y11" s="86"/>
      <c r="Z11" s="95"/>
      <c r="AA11" s="94"/>
      <c r="AB11" s="86"/>
      <c r="AC11" s="95"/>
      <c r="AD11" s="94"/>
      <c r="AE11" s="86"/>
      <c r="AF11" s="95"/>
    </row>
    <row r="12" spans="1:32" ht="13" x14ac:dyDescent="0.3">
      <c r="A12" s="159" t="s">
        <v>18</v>
      </c>
      <c r="B12" s="26"/>
      <c r="C12" s="26"/>
      <c r="D12" s="43">
        <v>127223154</v>
      </c>
      <c r="E12" s="122"/>
      <c r="F12" s="49"/>
      <c r="G12" s="126">
        <f>G44</f>
        <v>125295516.68245643</v>
      </c>
      <c r="H12" s="114"/>
      <c r="I12" s="115"/>
      <c r="J12" s="114"/>
      <c r="K12" s="115"/>
      <c r="N12" s="61"/>
      <c r="O12" s="53"/>
      <c r="P12" s="76">
        <f>P44</f>
        <v>125295513.8576913</v>
      </c>
      <c r="Q12" s="61"/>
      <c r="R12" s="53"/>
      <c r="S12" s="76">
        <f>S44</f>
        <v>125295514.20065281</v>
      </c>
      <c r="T12" s="61"/>
      <c r="U12" s="53"/>
      <c r="V12" s="67">
        <f>V44</f>
        <v>125295513.94740202</v>
      </c>
      <c r="X12" s="94"/>
      <c r="Y12" s="86"/>
      <c r="Z12" s="100">
        <f>Z44</f>
        <v>125295514.30378658</v>
      </c>
      <c r="AA12" s="94"/>
      <c r="AB12" s="86"/>
      <c r="AC12" s="100">
        <f>AC44</f>
        <v>125295514.20065281</v>
      </c>
      <c r="AD12" s="94"/>
      <c r="AE12" s="86"/>
      <c r="AF12" s="100">
        <f>AF44</f>
        <v>125295513.94740202</v>
      </c>
    </row>
    <row r="13" spans="1:32" x14ac:dyDescent="0.25">
      <c r="A13" s="158"/>
      <c r="D13" s="28"/>
      <c r="E13" s="122"/>
      <c r="F13" s="49"/>
      <c r="G13" s="123"/>
      <c r="H13" s="116"/>
      <c r="I13" s="117"/>
      <c r="J13" s="116"/>
      <c r="K13" s="117"/>
      <c r="L13" s="27"/>
      <c r="M13" s="27"/>
      <c r="N13" s="61"/>
      <c r="O13" s="53"/>
      <c r="P13" s="72"/>
      <c r="Q13" s="61"/>
      <c r="R13" s="53"/>
      <c r="S13" s="72"/>
      <c r="T13" s="61"/>
      <c r="U13" s="53"/>
      <c r="V13" s="62"/>
      <c r="X13" s="94"/>
      <c r="Y13" s="86"/>
      <c r="Z13" s="95"/>
      <c r="AA13" s="94"/>
      <c r="AB13" s="86"/>
      <c r="AC13" s="95"/>
      <c r="AD13" s="94"/>
      <c r="AE13" s="86"/>
      <c r="AF13" s="95"/>
    </row>
    <row r="14" spans="1:32" x14ac:dyDescent="0.25">
      <c r="A14" s="158" t="s">
        <v>19</v>
      </c>
      <c r="B14" s="27">
        <v>4194.3100000000004</v>
      </c>
      <c r="C14" s="27"/>
      <c r="D14" s="28">
        <v>36951882</v>
      </c>
      <c r="E14" s="122">
        <v>4297.24</v>
      </c>
      <c r="F14" s="49"/>
      <c r="G14" s="123">
        <v>35701469.920000002</v>
      </c>
      <c r="H14" s="116">
        <v>4035.1944800000001</v>
      </c>
      <c r="I14" s="117"/>
      <c r="J14" s="118">
        <f>H14-E14</f>
        <v>-262.04551999999967</v>
      </c>
      <c r="K14" s="119"/>
      <c r="L14" s="28"/>
      <c r="M14" s="28"/>
      <c r="N14" s="65">
        <v>4220.2622840000004</v>
      </c>
      <c r="O14" s="54"/>
      <c r="P14" s="75">
        <v>35061939.055472001</v>
      </c>
      <c r="Q14" s="65">
        <v>4143.3328879999999</v>
      </c>
      <c r="R14" s="54"/>
      <c r="S14" s="75">
        <v>34422809.633503996</v>
      </c>
      <c r="T14" s="65">
        <v>4027.7401800000002</v>
      </c>
      <c r="U14" s="54"/>
      <c r="V14" s="66">
        <v>33462465.415440001</v>
      </c>
      <c r="X14" s="98">
        <v>4206.9429679999994</v>
      </c>
      <c r="Y14" s="87"/>
      <c r="Z14" s="99">
        <v>34951282.178143993</v>
      </c>
      <c r="AA14" s="98">
        <v>4143.3328879999999</v>
      </c>
      <c r="AB14" s="87"/>
      <c r="AC14" s="99">
        <v>34422809.633503996</v>
      </c>
      <c r="AD14" s="98">
        <v>4027.7401800000002</v>
      </c>
      <c r="AE14" s="87"/>
      <c r="AF14" s="99">
        <v>33462465.415440001</v>
      </c>
    </row>
    <row r="15" spans="1:32" x14ac:dyDescent="0.25">
      <c r="A15" s="158" t="s">
        <v>20</v>
      </c>
      <c r="B15" s="27"/>
      <c r="C15" s="27">
        <v>5870.94</v>
      </c>
      <c r="D15" s="28">
        <v>31970203</v>
      </c>
      <c r="E15" s="122"/>
      <c r="F15" s="49">
        <v>6016.1359999999995</v>
      </c>
      <c r="G15" s="123">
        <v>32369819.747999996</v>
      </c>
      <c r="H15" s="116"/>
      <c r="I15" s="117">
        <v>5688.9821999999995</v>
      </c>
      <c r="J15" s="118">
        <f>H15-E15</f>
        <v>0</v>
      </c>
      <c r="K15" s="119">
        <f>I15-F15</f>
        <v>-327.15380000000005</v>
      </c>
      <c r="L15" s="28"/>
      <c r="M15" s="28"/>
      <c r="N15" s="65">
        <v>0</v>
      </c>
      <c r="O15" s="54">
        <v>5920.2847962637879</v>
      </c>
      <c r="P15" s="75">
        <v>31854092.346297313</v>
      </c>
      <c r="Q15" s="65">
        <v>0</v>
      </c>
      <c r="R15" s="54">
        <v>5824.5110897037557</v>
      </c>
      <c r="S15" s="75">
        <v>31338781.918151058</v>
      </c>
      <c r="T15" s="65">
        <v>0</v>
      </c>
      <c r="U15" s="54">
        <v>5678.4728403373629</v>
      </c>
      <c r="V15" s="66">
        <v>30553023.11743518</v>
      </c>
      <c r="X15" s="98">
        <v>0</v>
      </c>
      <c r="Y15" s="87">
        <v>5903.6241017092389</v>
      </c>
      <c r="Z15" s="99">
        <v>31764449.47924656</v>
      </c>
      <c r="AA15" s="98">
        <v>0</v>
      </c>
      <c r="AB15" s="87">
        <v>5824.5110897037557</v>
      </c>
      <c r="AC15" s="99">
        <v>31338781.918151058</v>
      </c>
      <c r="AD15" s="98">
        <v>0</v>
      </c>
      <c r="AE15" s="87">
        <v>5678.4728403373629</v>
      </c>
      <c r="AF15" s="99">
        <v>30553023.11743518</v>
      </c>
    </row>
    <row r="16" spans="1:32" ht="13" x14ac:dyDescent="0.3">
      <c r="A16" s="158" t="s">
        <v>21</v>
      </c>
      <c r="B16" s="27"/>
      <c r="C16" s="27">
        <v>6714.44</v>
      </c>
      <c r="D16" s="28">
        <v>24213962</v>
      </c>
      <c r="E16" s="122"/>
      <c r="F16" s="49">
        <v>6871.28676</v>
      </c>
      <c r="G16" s="123">
        <v>24523622.44644</v>
      </c>
      <c r="H16" s="116"/>
      <c r="I16" s="117">
        <v>6411.8455599999998</v>
      </c>
      <c r="J16" s="118">
        <f>H16-E16</f>
        <v>0</v>
      </c>
      <c r="K16" s="119">
        <f>I16-F16</f>
        <v>-459.44120000000021</v>
      </c>
      <c r="L16" s="28"/>
      <c r="M16" s="28"/>
      <c r="N16" s="65">
        <v>0</v>
      </c>
      <c r="O16" s="54">
        <v>6736.065547212781</v>
      </c>
      <c r="P16" s="75">
        <v>24041017.938002415</v>
      </c>
      <c r="Q16" s="65">
        <v>0</v>
      </c>
      <c r="R16" s="54">
        <v>6600.9115945880794</v>
      </c>
      <c r="S16" s="75">
        <v>23558653.481084857</v>
      </c>
      <c r="T16" s="65">
        <v>0</v>
      </c>
      <c r="U16" s="54">
        <v>6400.0008064734993</v>
      </c>
      <c r="V16" s="66">
        <v>22841602.878303919</v>
      </c>
      <c r="X16" s="98">
        <v>0</v>
      </c>
      <c r="Y16" s="87">
        <v>6712.7454427446783</v>
      </c>
      <c r="Z16" s="100">
        <v>23957788.485155758</v>
      </c>
      <c r="AA16" s="98">
        <v>0</v>
      </c>
      <c r="AB16" s="87">
        <v>6600.9115945880794</v>
      </c>
      <c r="AC16" s="99">
        <v>23558653.481084857</v>
      </c>
      <c r="AD16" s="98">
        <v>0</v>
      </c>
      <c r="AE16" s="87">
        <v>6400.0008064734993</v>
      </c>
      <c r="AF16" s="99">
        <v>22841602.878303919</v>
      </c>
    </row>
    <row r="17" spans="1:32" ht="13" x14ac:dyDescent="0.3">
      <c r="A17" s="159" t="s">
        <v>22</v>
      </c>
      <c r="B17" s="29"/>
      <c r="C17" s="29"/>
      <c r="D17" s="30">
        <f t="shared" ref="D17" si="1">SUM(D14:D16)</f>
        <v>93136047</v>
      </c>
      <c r="E17" s="122"/>
      <c r="F17" s="49"/>
      <c r="G17" s="126">
        <v>92594912.114439994</v>
      </c>
      <c r="H17" s="116"/>
      <c r="I17" s="117"/>
      <c r="J17" s="118"/>
      <c r="K17" s="119"/>
      <c r="L17" s="28"/>
      <c r="M17" s="28"/>
      <c r="N17" s="65"/>
      <c r="O17" s="54"/>
      <c r="P17" s="76">
        <f>SUM(P14:P16)</f>
        <v>90957049.339771718</v>
      </c>
      <c r="Q17" s="65"/>
      <c r="R17" s="54"/>
      <c r="S17" s="76">
        <f>SUM(S14:S16)</f>
        <v>89320245.032739908</v>
      </c>
      <c r="T17" s="65"/>
      <c r="U17" s="54"/>
      <c r="V17" s="67">
        <f>SUM(V14:V16)</f>
        <v>86857091.411179096</v>
      </c>
      <c r="X17" s="98"/>
      <c r="Y17" s="87"/>
      <c r="Z17" s="100">
        <f>SUM(Z14:Z16)</f>
        <v>90673520.142546311</v>
      </c>
      <c r="AA17" s="98"/>
      <c r="AB17" s="87"/>
      <c r="AC17" s="100">
        <f>SUM(AC14:AC16)</f>
        <v>89320245.032739908</v>
      </c>
      <c r="AD17" s="98"/>
      <c r="AE17" s="87"/>
      <c r="AF17" s="100">
        <f>SUM(AF14:AF16)</f>
        <v>86857091.411179096</v>
      </c>
    </row>
    <row r="18" spans="1:32" ht="13" x14ac:dyDescent="0.3">
      <c r="A18" s="159"/>
      <c r="B18" s="29"/>
      <c r="C18" s="29"/>
      <c r="D18" s="28"/>
      <c r="E18" s="122"/>
      <c r="F18" s="49"/>
      <c r="G18" s="123"/>
      <c r="H18" s="116"/>
      <c r="I18" s="117"/>
      <c r="J18" s="118"/>
      <c r="K18" s="119"/>
      <c r="L18" s="28"/>
      <c r="M18" s="28"/>
      <c r="N18" s="65"/>
      <c r="O18" s="54"/>
      <c r="P18" s="77"/>
      <c r="Q18" s="65"/>
      <c r="R18" s="54"/>
      <c r="S18" s="77"/>
      <c r="T18" s="65"/>
      <c r="U18" s="54"/>
      <c r="V18" s="66"/>
      <c r="X18" s="98"/>
      <c r="Y18" s="87"/>
      <c r="Z18" s="99"/>
      <c r="AA18" s="98"/>
      <c r="AB18" s="87"/>
      <c r="AC18" s="108"/>
      <c r="AD18" s="98"/>
      <c r="AE18" s="87"/>
      <c r="AF18" s="99"/>
    </row>
    <row r="19" spans="1:32" x14ac:dyDescent="0.25">
      <c r="A19" s="158" t="s">
        <v>23</v>
      </c>
      <c r="B19" s="27">
        <v>241.27</v>
      </c>
      <c r="C19" s="27">
        <v>241.27</v>
      </c>
      <c r="D19" s="28">
        <v>1506333</v>
      </c>
      <c r="E19" s="122">
        <v>301.86</v>
      </c>
      <c r="F19" s="49">
        <v>301.86</v>
      </c>
      <c r="G19" s="123">
        <v>2004330.3206208423</v>
      </c>
      <c r="H19" s="116">
        <v>570.6816</v>
      </c>
      <c r="I19" s="117">
        <v>570.6816</v>
      </c>
      <c r="J19" s="118">
        <f t="shared" ref="J19:J32" si="2">H19-E19</f>
        <v>268.82159999999999</v>
      </c>
      <c r="K19" s="119">
        <f t="shared" ref="K19:K32" si="3">I19-F19</f>
        <v>268.82159999999999</v>
      </c>
      <c r="L19" s="31">
        <v>3163.9999999999991</v>
      </c>
      <c r="M19" s="31">
        <v>3475.933481152993</v>
      </c>
      <c r="N19" s="65">
        <v>382.50648000000001</v>
      </c>
      <c r="O19" s="54">
        <v>382.50648000000001</v>
      </c>
      <c r="P19" s="75">
        <v>2539817.5833099773</v>
      </c>
      <c r="Q19" s="65">
        <v>463.15296000000001</v>
      </c>
      <c r="R19" s="54">
        <v>463.15296000000001</v>
      </c>
      <c r="S19" s="75">
        <v>3075304.8459991124</v>
      </c>
      <c r="T19" s="65">
        <v>570.6816</v>
      </c>
      <c r="U19" s="54">
        <v>570.6816</v>
      </c>
      <c r="V19" s="66">
        <v>3789287.8629179597</v>
      </c>
      <c r="X19" s="98">
        <v>395.94756000000001</v>
      </c>
      <c r="Y19" s="87">
        <v>395.94756000000001</v>
      </c>
      <c r="Z19" s="99">
        <v>2629065.4604248335</v>
      </c>
      <c r="AA19" s="98">
        <v>463.15296000000001</v>
      </c>
      <c r="AB19" s="87">
        <v>463.15296000000001</v>
      </c>
      <c r="AC19" s="99">
        <v>3075304.8459991124</v>
      </c>
      <c r="AD19" s="98">
        <v>570.6816</v>
      </c>
      <c r="AE19" s="87">
        <v>570.6816</v>
      </c>
      <c r="AF19" s="99">
        <v>3789287.8629179597</v>
      </c>
    </row>
    <row r="20" spans="1:32" x14ac:dyDescent="0.25">
      <c r="A20" s="158" t="s">
        <v>24</v>
      </c>
      <c r="B20" s="27">
        <v>839.04</v>
      </c>
      <c r="C20" s="27">
        <v>1129.01</v>
      </c>
      <c r="D20" s="28">
        <f>7146677+1</f>
        <v>7146678</v>
      </c>
      <c r="E20" s="122">
        <v>956.48</v>
      </c>
      <c r="F20" s="49">
        <v>1312.07</v>
      </c>
      <c r="G20" s="123">
        <v>8255503.5452660751</v>
      </c>
      <c r="H20" s="116">
        <v>838.18859999999995</v>
      </c>
      <c r="I20" s="117">
        <v>1224.5876000000001</v>
      </c>
      <c r="J20" s="118">
        <f t="shared" si="2"/>
        <v>-118.29140000000007</v>
      </c>
      <c r="K20" s="119">
        <f t="shared" si="3"/>
        <v>-87.48239999999987</v>
      </c>
      <c r="L20" s="31">
        <v>3259</v>
      </c>
      <c r="M20" s="31">
        <v>3916.2050997782699</v>
      </c>
      <c r="N20" s="65">
        <v>920.99257999999998</v>
      </c>
      <c r="O20" s="54">
        <v>1285.82528</v>
      </c>
      <c r="P20" s="75">
        <v>8037070.3371798219</v>
      </c>
      <c r="Q20" s="65">
        <v>885.50515999999993</v>
      </c>
      <c r="R20" s="54">
        <v>1259.5805600000001</v>
      </c>
      <c r="S20" s="75">
        <v>7818637.1290935688</v>
      </c>
      <c r="T20" s="65">
        <v>838.18859999999995</v>
      </c>
      <c r="U20" s="54">
        <v>1224.5876000000001</v>
      </c>
      <c r="V20" s="66">
        <v>7527392.8516452312</v>
      </c>
      <c r="X20" s="98">
        <v>915.07800999999995</v>
      </c>
      <c r="Y20" s="87">
        <v>1281.4511600000001</v>
      </c>
      <c r="Z20" s="99">
        <v>8000664.8024987802</v>
      </c>
      <c r="AA20" s="98">
        <v>885.50515999999993</v>
      </c>
      <c r="AB20" s="87">
        <v>1259.5805600000001</v>
      </c>
      <c r="AC20" s="99">
        <v>7818637.1290935688</v>
      </c>
      <c r="AD20" s="98">
        <v>838.18859999999995</v>
      </c>
      <c r="AE20" s="87">
        <v>1224.5876000000001</v>
      </c>
      <c r="AF20" s="99">
        <v>7527392.8516452312</v>
      </c>
    </row>
    <row r="21" spans="1:32" x14ac:dyDescent="0.25">
      <c r="A21" s="158" t="s">
        <v>25</v>
      </c>
      <c r="B21" s="27">
        <v>112.87</v>
      </c>
      <c r="C21" s="27">
        <v>163.56</v>
      </c>
      <c r="D21" s="28">
        <v>360861</v>
      </c>
      <c r="E21" s="122">
        <v>162.37</v>
      </c>
      <c r="F21" s="49">
        <v>236.27</v>
      </c>
      <c r="G21" s="123">
        <v>507520.25037788705</v>
      </c>
      <c r="H21" s="116">
        <v>273.45159999999998</v>
      </c>
      <c r="I21" s="117">
        <v>398.28820000000002</v>
      </c>
      <c r="J21" s="118">
        <f t="shared" si="2"/>
        <v>111.08159999999998</v>
      </c>
      <c r="K21" s="119">
        <f t="shared" si="3"/>
        <v>162.01820000000001</v>
      </c>
      <c r="L21" s="31">
        <v>1266.4780576691014</v>
      </c>
      <c r="M21" s="31">
        <v>1277.700123393385</v>
      </c>
      <c r="N21" s="65">
        <v>195.69448</v>
      </c>
      <c r="O21" s="54">
        <v>284.87546000000003</v>
      </c>
      <c r="P21" s="75">
        <v>611828.17532071215</v>
      </c>
      <c r="Q21" s="65">
        <v>229.01895999999999</v>
      </c>
      <c r="R21" s="54">
        <v>333.48092000000003</v>
      </c>
      <c r="S21" s="75">
        <v>716136.10026353714</v>
      </c>
      <c r="T21" s="65">
        <v>273.45159999999998</v>
      </c>
      <c r="U21" s="54">
        <v>398.28820000000002</v>
      </c>
      <c r="V21" s="66">
        <v>855213.33352063724</v>
      </c>
      <c r="X21" s="98">
        <v>201.24856</v>
      </c>
      <c r="Y21" s="87">
        <v>292.97636999999997</v>
      </c>
      <c r="Z21" s="99">
        <v>629212.82947784953</v>
      </c>
      <c r="AA21" s="98">
        <v>229.01895999999999</v>
      </c>
      <c r="AB21" s="87">
        <v>333.48092000000003</v>
      </c>
      <c r="AC21" s="99">
        <v>716136.10026353714</v>
      </c>
      <c r="AD21" s="98">
        <v>273.45159999999998</v>
      </c>
      <c r="AE21" s="87">
        <v>398.28820000000002</v>
      </c>
      <c r="AF21" s="99">
        <v>855213.33352063724</v>
      </c>
    </row>
    <row r="22" spans="1:32" x14ac:dyDescent="0.25">
      <c r="A22" s="158" t="s">
        <v>26</v>
      </c>
      <c r="B22" s="27">
        <v>137.66</v>
      </c>
      <c r="C22" s="27">
        <v>217.96</v>
      </c>
      <c r="D22" s="28">
        <v>587105</v>
      </c>
      <c r="E22" s="122">
        <v>195.93</v>
      </c>
      <c r="F22" s="49">
        <v>314.42</v>
      </c>
      <c r="G22" s="123">
        <v>808813.52777964412</v>
      </c>
      <c r="H22" s="116">
        <v>332.89760000000001</v>
      </c>
      <c r="I22" s="117">
        <v>529.06939999999997</v>
      </c>
      <c r="J22" s="118">
        <f t="shared" si="2"/>
        <v>136.9676</v>
      </c>
      <c r="K22" s="119">
        <f t="shared" si="3"/>
        <v>214.64939999999996</v>
      </c>
      <c r="L22" s="31">
        <v>1287.6719547446035</v>
      </c>
      <c r="M22" s="31">
        <v>1769.989064584104</v>
      </c>
      <c r="N22" s="65">
        <v>237.02028000000001</v>
      </c>
      <c r="O22" s="54">
        <v>378.81482000000005</v>
      </c>
      <c r="P22" s="75">
        <v>975702.45616410905</v>
      </c>
      <c r="Q22" s="65">
        <v>278.11056000000002</v>
      </c>
      <c r="R22" s="54">
        <v>443.20963999999998</v>
      </c>
      <c r="S22" s="75">
        <v>1142591.3845485738</v>
      </c>
      <c r="T22" s="65">
        <v>332.89760000000001</v>
      </c>
      <c r="U22" s="54">
        <v>529.06939999999997</v>
      </c>
      <c r="V22" s="66">
        <v>1365109.9557278603</v>
      </c>
      <c r="X22" s="98">
        <v>243.86866000000001</v>
      </c>
      <c r="Y22" s="87">
        <v>389.54728999999998</v>
      </c>
      <c r="Z22" s="99">
        <v>1003517.2775615198</v>
      </c>
      <c r="AA22" s="98">
        <v>278.11056000000002</v>
      </c>
      <c r="AB22" s="87">
        <v>443.20963999999998</v>
      </c>
      <c r="AC22" s="99">
        <v>1142591.3845485738</v>
      </c>
      <c r="AD22" s="98">
        <v>332.89760000000001</v>
      </c>
      <c r="AE22" s="87">
        <v>529.06939999999997</v>
      </c>
      <c r="AF22" s="99">
        <v>1365109.9557278603</v>
      </c>
    </row>
    <row r="23" spans="1:32" x14ac:dyDescent="0.25">
      <c r="A23" s="158" t="s">
        <v>27</v>
      </c>
      <c r="B23" s="27">
        <v>215.36</v>
      </c>
      <c r="C23" s="27">
        <v>304.92</v>
      </c>
      <c r="D23" s="28">
        <v>630680</v>
      </c>
      <c r="E23" s="122">
        <v>310.98</v>
      </c>
      <c r="F23" s="49">
        <v>436.46</v>
      </c>
      <c r="G23" s="123">
        <v>834899.57184948656</v>
      </c>
      <c r="H23" s="116">
        <v>523.12479999999994</v>
      </c>
      <c r="I23" s="117">
        <v>737.13040000000001</v>
      </c>
      <c r="J23" s="118">
        <f t="shared" si="2"/>
        <v>212.14479999999992</v>
      </c>
      <c r="K23" s="119">
        <f t="shared" si="3"/>
        <v>300.67040000000003</v>
      </c>
      <c r="L23" s="31">
        <v>908.4670478867082</v>
      </c>
      <c r="M23" s="31">
        <v>1265.6016342796088</v>
      </c>
      <c r="N23" s="65">
        <v>374.62344000000002</v>
      </c>
      <c r="O23" s="54">
        <v>526.66111999999998</v>
      </c>
      <c r="P23" s="75">
        <v>1006876.2247894926</v>
      </c>
      <c r="Q23" s="65">
        <v>438.26687999999996</v>
      </c>
      <c r="R23" s="54">
        <v>616.86223999999993</v>
      </c>
      <c r="S23" s="75">
        <v>1178852.8777294983</v>
      </c>
      <c r="T23" s="65">
        <v>523.12479999999994</v>
      </c>
      <c r="U23" s="54">
        <v>737.13040000000001</v>
      </c>
      <c r="V23" s="66">
        <v>1408155.0816495065</v>
      </c>
      <c r="X23" s="98">
        <v>385.23068000000001</v>
      </c>
      <c r="Y23" s="87">
        <v>541.69463999999994</v>
      </c>
      <c r="Z23" s="99">
        <v>1035539.0002794934</v>
      </c>
      <c r="AA23" s="98">
        <v>438.26687999999996</v>
      </c>
      <c r="AB23" s="87">
        <v>616.86223999999993</v>
      </c>
      <c r="AC23" s="99">
        <v>1178852.8777294983</v>
      </c>
      <c r="AD23" s="98">
        <v>523.12479999999994</v>
      </c>
      <c r="AE23" s="87">
        <v>737.13040000000001</v>
      </c>
      <c r="AF23" s="99">
        <v>1408155.0816495065</v>
      </c>
    </row>
    <row r="24" spans="1:32" x14ac:dyDescent="0.25">
      <c r="A24" s="158" t="s">
        <v>28</v>
      </c>
      <c r="B24" s="27">
        <v>234.98</v>
      </c>
      <c r="C24" s="27">
        <v>340.18</v>
      </c>
      <c r="D24" s="28">
        <v>981816</v>
      </c>
      <c r="E24" s="122">
        <v>337.67</v>
      </c>
      <c r="F24" s="49">
        <v>485.31</v>
      </c>
      <c r="G24" s="123">
        <v>1382814.0668855221</v>
      </c>
      <c r="H24" s="116">
        <v>570.6816</v>
      </c>
      <c r="I24" s="117">
        <v>808.46559999999999</v>
      </c>
      <c r="J24" s="118">
        <f t="shared" si="2"/>
        <v>233.01159999999999</v>
      </c>
      <c r="K24" s="119">
        <f t="shared" si="3"/>
        <v>323.15559999999999</v>
      </c>
      <c r="L24" s="31">
        <v>1512.9568811106458</v>
      </c>
      <c r="M24" s="31">
        <v>1796.6535139207726</v>
      </c>
      <c r="N24" s="65">
        <v>407.57348000000002</v>
      </c>
      <c r="O24" s="54">
        <v>582.25667999999996</v>
      </c>
      <c r="P24" s="75">
        <v>1662754.611250055</v>
      </c>
      <c r="Q24" s="65">
        <v>477.47696000000002</v>
      </c>
      <c r="R24" s="54">
        <v>679.20335999999998</v>
      </c>
      <c r="S24" s="75">
        <v>1942695.1556145882</v>
      </c>
      <c r="T24" s="65">
        <v>570.6816</v>
      </c>
      <c r="U24" s="54">
        <v>808.46559999999999</v>
      </c>
      <c r="V24" s="66">
        <v>2315949.2147672991</v>
      </c>
      <c r="X24" s="98">
        <v>419.22406000000001</v>
      </c>
      <c r="Y24" s="87">
        <v>598.41445999999996</v>
      </c>
      <c r="Z24" s="99">
        <v>1709411.3686441437</v>
      </c>
      <c r="AA24" s="98">
        <v>477.47696000000002</v>
      </c>
      <c r="AB24" s="87">
        <v>679.20335999999998</v>
      </c>
      <c r="AC24" s="99">
        <v>1942695.1556145882</v>
      </c>
      <c r="AD24" s="98">
        <v>570.6816</v>
      </c>
      <c r="AE24" s="87">
        <v>808.46559999999999</v>
      </c>
      <c r="AF24" s="99">
        <v>2315949.2147672991</v>
      </c>
    </row>
    <row r="25" spans="1:32" x14ac:dyDescent="0.25">
      <c r="A25" s="158" t="s">
        <v>29</v>
      </c>
      <c r="B25" s="27">
        <v>250.52</v>
      </c>
      <c r="C25" s="27">
        <v>373.98</v>
      </c>
      <c r="D25" s="28">
        <v>597383</v>
      </c>
      <c r="E25" s="122">
        <v>358.3</v>
      </c>
      <c r="F25" s="49">
        <v>526.62</v>
      </c>
      <c r="G25" s="123">
        <v>844634.38449908514</v>
      </c>
      <c r="H25" s="116">
        <v>606.3492</v>
      </c>
      <c r="I25" s="117">
        <v>867.91160000000002</v>
      </c>
      <c r="J25" s="118">
        <f t="shared" si="2"/>
        <v>248.04919999999998</v>
      </c>
      <c r="K25" s="119">
        <f t="shared" si="3"/>
        <v>341.29160000000002</v>
      </c>
      <c r="L25" s="31">
        <v>947.3249216471354</v>
      </c>
      <c r="M25" s="31">
        <v>959.34044486141136</v>
      </c>
      <c r="N25" s="65">
        <v>432.71476000000001</v>
      </c>
      <c r="O25" s="54">
        <v>629.00747999999999</v>
      </c>
      <c r="P25" s="75">
        <v>1013353.7917969143</v>
      </c>
      <c r="Q25" s="65">
        <v>507.12952000000001</v>
      </c>
      <c r="R25" s="54">
        <v>731.39495999999997</v>
      </c>
      <c r="S25" s="75">
        <v>1182073.1990947435</v>
      </c>
      <c r="T25" s="65">
        <v>606.3492</v>
      </c>
      <c r="U25" s="54">
        <v>867.91160000000002</v>
      </c>
      <c r="V25" s="66">
        <v>1407032.4088251826</v>
      </c>
      <c r="X25" s="98">
        <v>445.11721999999997</v>
      </c>
      <c r="Y25" s="87">
        <v>646.07205999999996</v>
      </c>
      <c r="Z25" s="99">
        <v>1041473.6930132192</v>
      </c>
      <c r="AA25" s="98">
        <v>507.12952000000001</v>
      </c>
      <c r="AB25" s="87">
        <v>731.39495999999997</v>
      </c>
      <c r="AC25" s="99">
        <v>1182073.1990947435</v>
      </c>
      <c r="AD25" s="98">
        <v>606.3492</v>
      </c>
      <c r="AE25" s="87">
        <v>867.91160000000002</v>
      </c>
      <c r="AF25" s="99">
        <v>1407032.4088251826</v>
      </c>
    </row>
    <row r="26" spans="1:32" x14ac:dyDescent="0.25">
      <c r="A26" s="158" t="s">
        <v>30</v>
      </c>
      <c r="B26" s="27">
        <v>183.1</v>
      </c>
      <c r="C26" s="27">
        <v>483.6</v>
      </c>
      <c r="D26" s="28">
        <v>22996</v>
      </c>
      <c r="E26" s="122">
        <v>472.53</v>
      </c>
      <c r="F26" s="49">
        <v>676.59</v>
      </c>
      <c r="G26" s="123">
        <v>30239.923925886687</v>
      </c>
      <c r="H26" s="116">
        <v>796.57640000000004</v>
      </c>
      <c r="I26" s="117">
        <v>1105.6956</v>
      </c>
      <c r="J26" s="118">
        <f t="shared" si="2"/>
        <v>324.04640000000006</v>
      </c>
      <c r="K26" s="119">
        <f t="shared" si="3"/>
        <v>429.10559999999998</v>
      </c>
      <c r="L26" s="31">
        <v>8</v>
      </c>
      <c r="M26" s="31">
        <v>39.107412060312278</v>
      </c>
      <c r="N26" s="65">
        <v>569.74392</v>
      </c>
      <c r="O26" s="54">
        <v>805.32168000000001</v>
      </c>
      <c r="P26" s="75">
        <v>36051.998140862946</v>
      </c>
      <c r="Q26" s="65">
        <v>666.95784000000003</v>
      </c>
      <c r="R26" s="54">
        <v>934.05336</v>
      </c>
      <c r="S26" s="75">
        <v>41864.072355839206</v>
      </c>
      <c r="T26" s="65">
        <v>796.57640000000004</v>
      </c>
      <c r="U26" s="54">
        <v>1105.6956</v>
      </c>
      <c r="V26" s="66">
        <v>49613.504642474218</v>
      </c>
      <c r="X26" s="98">
        <v>585.94623999999999</v>
      </c>
      <c r="Y26" s="87">
        <v>826.77696000000003</v>
      </c>
      <c r="Z26" s="99">
        <v>37020.677176692319</v>
      </c>
      <c r="AA26" s="98">
        <v>666.95784000000003</v>
      </c>
      <c r="AB26" s="87">
        <v>934.05336</v>
      </c>
      <c r="AC26" s="99">
        <v>41864.072355839206</v>
      </c>
      <c r="AD26" s="98">
        <v>796.57640000000004</v>
      </c>
      <c r="AE26" s="87">
        <v>1105.6956</v>
      </c>
      <c r="AF26" s="99">
        <v>49613.504642474218</v>
      </c>
    </row>
    <row r="27" spans="1:32" x14ac:dyDescent="0.25">
      <c r="A27" s="158" t="s">
        <v>31</v>
      </c>
      <c r="B27" s="27">
        <v>617.22</v>
      </c>
      <c r="C27" s="27">
        <v>2860.17</v>
      </c>
      <c r="D27" s="28">
        <f>1757067+1289880</f>
        <v>3046947</v>
      </c>
      <c r="E27" s="122">
        <v>644.52</v>
      </c>
      <c r="F27" s="49">
        <v>2749.11</v>
      </c>
      <c r="G27" s="123">
        <v>3025415.9575381107</v>
      </c>
      <c r="H27" s="116">
        <v>689.57359999999994</v>
      </c>
      <c r="I27" s="117">
        <v>1860.6597999999999</v>
      </c>
      <c r="J27" s="118">
        <f t="shared" si="2"/>
        <v>45.05359999999996</v>
      </c>
      <c r="K27" s="119">
        <f t="shared" si="3"/>
        <v>-888.45020000000022</v>
      </c>
      <c r="L27" s="31">
        <v>2777.9222535605049</v>
      </c>
      <c r="M27" s="31">
        <v>449.23248130241939</v>
      </c>
      <c r="N27" s="65">
        <v>658.03607999999997</v>
      </c>
      <c r="O27" s="54">
        <v>2482.57494</v>
      </c>
      <c r="P27" s="75">
        <v>2943226.3705931259</v>
      </c>
      <c r="Q27" s="65">
        <v>671.55215999999996</v>
      </c>
      <c r="R27" s="54">
        <v>2216.0398800000003</v>
      </c>
      <c r="S27" s="75">
        <v>2861036.7836481403</v>
      </c>
      <c r="T27" s="65">
        <v>689.57359999999994</v>
      </c>
      <c r="U27" s="54">
        <v>1860.6597999999999</v>
      </c>
      <c r="V27" s="66">
        <v>2751450.6677214932</v>
      </c>
      <c r="X27" s="98">
        <v>660.28875999999991</v>
      </c>
      <c r="Y27" s="87">
        <v>2438.1524300000001</v>
      </c>
      <c r="Z27" s="99">
        <v>2929528.1061022943</v>
      </c>
      <c r="AA27" s="98">
        <v>671.55215999999996</v>
      </c>
      <c r="AB27" s="87">
        <v>2216.0398800000003</v>
      </c>
      <c r="AC27" s="99">
        <v>2861036.7836481403</v>
      </c>
      <c r="AD27" s="98">
        <v>689.57359999999994</v>
      </c>
      <c r="AE27" s="87">
        <v>1860.6597999999999</v>
      </c>
      <c r="AF27" s="99">
        <v>2751450.6677214932</v>
      </c>
    </row>
    <row r="28" spans="1:32" x14ac:dyDescent="0.25">
      <c r="A28" s="158" t="s">
        <v>32</v>
      </c>
      <c r="B28" s="27">
        <v>0</v>
      </c>
      <c r="C28" s="27">
        <v>0</v>
      </c>
      <c r="D28" s="28">
        <v>0</v>
      </c>
      <c r="E28" s="122"/>
      <c r="F28" s="49"/>
      <c r="G28" s="123"/>
      <c r="H28" s="116">
        <v>0</v>
      </c>
      <c r="I28" s="117">
        <v>0</v>
      </c>
      <c r="J28" s="118">
        <f t="shared" si="2"/>
        <v>0</v>
      </c>
      <c r="K28" s="119">
        <f t="shared" si="3"/>
        <v>0</v>
      </c>
      <c r="L28" s="31"/>
      <c r="M28" s="31"/>
      <c r="N28" s="65">
        <v>0</v>
      </c>
      <c r="O28" s="54">
        <v>0</v>
      </c>
      <c r="P28" s="75">
        <v>0</v>
      </c>
      <c r="Q28" s="65">
        <v>0</v>
      </c>
      <c r="R28" s="54">
        <v>0</v>
      </c>
      <c r="S28" s="75">
        <v>0</v>
      </c>
      <c r="T28" s="65">
        <v>0</v>
      </c>
      <c r="U28" s="54">
        <v>0</v>
      </c>
      <c r="V28" s="66">
        <v>0</v>
      </c>
      <c r="X28" s="98">
        <v>0</v>
      </c>
      <c r="Y28" s="87">
        <v>0</v>
      </c>
      <c r="Z28" s="99">
        <v>0</v>
      </c>
      <c r="AA28" s="98">
        <v>0</v>
      </c>
      <c r="AB28" s="87">
        <v>0</v>
      </c>
      <c r="AC28" s="99">
        <v>0</v>
      </c>
      <c r="AD28" s="98">
        <v>0</v>
      </c>
      <c r="AE28" s="87">
        <v>0</v>
      </c>
      <c r="AF28" s="99">
        <v>0</v>
      </c>
    </row>
    <row r="29" spans="1:32" x14ac:dyDescent="0.25">
      <c r="A29" s="158" t="s">
        <v>33</v>
      </c>
      <c r="B29" s="27">
        <v>876.86</v>
      </c>
      <c r="C29" s="27"/>
      <c r="D29" s="28">
        <v>2258751</v>
      </c>
      <c r="E29" s="122">
        <v>979.16</v>
      </c>
      <c r="F29" s="49"/>
      <c r="G29" s="123">
        <v>2439668.1702958397</v>
      </c>
      <c r="H29" s="116">
        <v>1373.2026000000001</v>
      </c>
      <c r="I29" s="117">
        <v>0</v>
      </c>
      <c r="J29" s="118">
        <f t="shared" si="2"/>
        <v>394.04260000000011</v>
      </c>
      <c r="K29" s="119">
        <f t="shared" si="3"/>
        <v>0</v>
      </c>
      <c r="L29" s="31">
        <v>2491.5929677436166</v>
      </c>
      <c r="M29" s="31"/>
      <c r="N29" s="65">
        <v>1097.3727800000001</v>
      </c>
      <c r="O29" s="54">
        <v>0</v>
      </c>
      <c r="P29" s="75">
        <v>2734206.3016412631</v>
      </c>
      <c r="Q29" s="65">
        <v>1215.58556</v>
      </c>
      <c r="R29" s="54">
        <v>0</v>
      </c>
      <c r="S29" s="75">
        <v>3028744.432986686</v>
      </c>
      <c r="T29" s="65">
        <v>1373.2026000000001</v>
      </c>
      <c r="U29" s="54">
        <v>0</v>
      </c>
      <c r="V29" s="66">
        <v>3421461.9414472505</v>
      </c>
      <c r="X29" s="98">
        <v>1117.07491</v>
      </c>
      <c r="Y29" s="87">
        <v>0</v>
      </c>
      <c r="Z29" s="99">
        <v>2783295.9901988334</v>
      </c>
      <c r="AA29" s="98">
        <v>1215.58556</v>
      </c>
      <c r="AB29" s="87">
        <v>0</v>
      </c>
      <c r="AC29" s="99">
        <v>3028744.432986686</v>
      </c>
      <c r="AD29" s="98">
        <v>1373.2026000000001</v>
      </c>
      <c r="AE29" s="87">
        <v>0</v>
      </c>
      <c r="AF29" s="99">
        <v>3421461.9414472505</v>
      </c>
    </row>
    <row r="30" spans="1:32" x14ac:dyDescent="0.25">
      <c r="A30" s="158" t="s">
        <v>34</v>
      </c>
      <c r="B30" s="27"/>
      <c r="C30" s="27">
        <v>1895.52</v>
      </c>
      <c r="D30" s="28">
        <v>3034544</v>
      </c>
      <c r="E30" s="122"/>
      <c r="F30" s="49">
        <v>1967.62</v>
      </c>
      <c r="G30" s="123">
        <v>3106690.4261850836</v>
      </c>
      <c r="H30" s="116">
        <v>0</v>
      </c>
      <c r="I30" s="117">
        <v>2080.61</v>
      </c>
      <c r="J30" s="118">
        <f t="shared" si="2"/>
        <v>0</v>
      </c>
      <c r="K30" s="119">
        <f t="shared" si="3"/>
        <v>112.99000000000024</v>
      </c>
      <c r="L30" s="31"/>
      <c r="M30" s="31">
        <v>1578.9077292287554</v>
      </c>
      <c r="N30" s="65">
        <v>0</v>
      </c>
      <c r="O30" s="54">
        <v>2001.5170000000001</v>
      </c>
      <c r="P30" s="75">
        <v>3160210.6614827509</v>
      </c>
      <c r="Q30" s="65">
        <v>0</v>
      </c>
      <c r="R30" s="54">
        <v>2035.414</v>
      </c>
      <c r="S30" s="75">
        <v>3213730.8967804182</v>
      </c>
      <c r="T30" s="65">
        <v>0</v>
      </c>
      <c r="U30" s="54">
        <v>2080.61</v>
      </c>
      <c r="V30" s="66">
        <v>3285091.2105106409</v>
      </c>
      <c r="X30" s="98">
        <v>0</v>
      </c>
      <c r="Y30" s="87">
        <v>2007.1665</v>
      </c>
      <c r="Z30" s="99">
        <v>3169130.700699029</v>
      </c>
      <c r="AA30" s="98">
        <v>0</v>
      </c>
      <c r="AB30" s="87">
        <v>2035.414</v>
      </c>
      <c r="AC30" s="99">
        <v>3213730.8967804182</v>
      </c>
      <c r="AD30" s="98">
        <v>0</v>
      </c>
      <c r="AE30" s="87">
        <v>2080.61</v>
      </c>
      <c r="AF30" s="99">
        <v>3285091.2105106409</v>
      </c>
    </row>
    <row r="31" spans="1:32" x14ac:dyDescent="0.25">
      <c r="A31" s="158" t="s">
        <v>35</v>
      </c>
      <c r="B31" s="27">
        <v>983.37</v>
      </c>
      <c r="C31" s="27">
        <v>1107.57</v>
      </c>
      <c r="D31" s="28">
        <v>137801</v>
      </c>
      <c r="E31" s="122">
        <v>1026.73</v>
      </c>
      <c r="F31" s="49">
        <v>1217.33</v>
      </c>
      <c r="G31" s="123">
        <v>215557.14439183433</v>
      </c>
      <c r="H31" s="116">
        <v>1123.5293999999999</v>
      </c>
      <c r="I31" s="117">
        <v>1616.9312</v>
      </c>
      <c r="J31" s="118">
        <f t="shared" si="2"/>
        <v>96.799399999999878</v>
      </c>
      <c r="K31" s="119">
        <f t="shared" si="3"/>
        <v>399.60120000000006</v>
      </c>
      <c r="L31" s="31">
        <v>199.06115044055824</v>
      </c>
      <c r="M31" s="31">
        <v>9.1799999999999731</v>
      </c>
      <c r="N31" s="65">
        <v>1055.76982</v>
      </c>
      <c r="O31" s="54">
        <v>1337.21036</v>
      </c>
      <c r="P31" s="75">
        <v>222438.34607442105</v>
      </c>
      <c r="Q31" s="65">
        <v>1084.8096399999999</v>
      </c>
      <c r="R31" s="54">
        <v>1457.0907199999999</v>
      </c>
      <c r="S31" s="75">
        <v>229319.54775700779</v>
      </c>
      <c r="T31" s="65">
        <v>1123.5293999999999</v>
      </c>
      <c r="U31" s="54">
        <v>1616.9312</v>
      </c>
      <c r="V31" s="66">
        <v>238494.48333379006</v>
      </c>
      <c r="X31" s="98">
        <v>1060.60979</v>
      </c>
      <c r="Y31" s="87">
        <v>1357.1904199999999</v>
      </c>
      <c r="Z31" s="99">
        <v>223585.21302151884</v>
      </c>
      <c r="AA31" s="98">
        <v>1084.8096399999999</v>
      </c>
      <c r="AB31" s="87">
        <v>1457.0907199999999</v>
      </c>
      <c r="AC31" s="99">
        <v>229319.54775700779</v>
      </c>
      <c r="AD31" s="98">
        <v>1123.5293999999999</v>
      </c>
      <c r="AE31" s="87">
        <v>1616.9312</v>
      </c>
      <c r="AF31" s="99">
        <v>238494.48333379006</v>
      </c>
    </row>
    <row r="32" spans="1:32" ht="13" x14ac:dyDescent="0.3">
      <c r="A32" s="159" t="s">
        <v>36</v>
      </c>
      <c r="B32" s="29">
        <v>133464.32000000001</v>
      </c>
      <c r="C32" s="29">
        <v>133464.32000000001</v>
      </c>
      <c r="D32" s="30">
        <v>6728826</v>
      </c>
      <c r="E32" s="127">
        <v>143320.19</v>
      </c>
      <c r="F32" s="50">
        <v>143320.19</v>
      </c>
      <c r="G32" s="126">
        <v>7022689.310000007</v>
      </c>
      <c r="H32" s="131">
        <v>152181.76000000001</v>
      </c>
      <c r="I32" s="156">
        <v>152181.76000000001</v>
      </c>
      <c r="J32" s="118">
        <f t="shared" si="2"/>
        <v>8861.570000000007</v>
      </c>
      <c r="K32" s="119">
        <f t="shared" si="3"/>
        <v>8861.570000000007</v>
      </c>
      <c r="L32" s="28"/>
      <c r="M32" s="28"/>
      <c r="N32" s="68">
        <v>145978.66099999999</v>
      </c>
      <c r="O32" s="55">
        <v>145978.66099999999</v>
      </c>
      <c r="P32" s="76">
        <v>7152954.3890000051</v>
      </c>
      <c r="Q32" s="68">
        <v>148637.13200000001</v>
      </c>
      <c r="R32" s="55">
        <v>148637.13200000001</v>
      </c>
      <c r="S32" s="76">
        <v>7283219.4680000069</v>
      </c>
      <c r="T32" s="68">
        <v>152181.76000000001</v>
      </c>
      <c r="U32" s="55">
        <v>152181.76000000001</v>
      </c>
      <c r="V32" s="67">
        <v>7456906.2399999928</v>
      </c>
      <c r="X32" s="101">
        <v>146421.7395</v>
      </c>
      <c r="Y32" s="88">
        <v>146421.7395</v>
      </c>
      <c r="Z32" s="100">
        <v>7174665.2355000041</v>
      </c>
      <c r="AA32" s="101">
        <v>148637.13200000001</v>
      </c>
      <c r="AB32" s="88">
        <v>148637.13200000001</v>
      </c>
      <c r="AC32" s="100">
        <v>7283219.4680000069</v>
      </c>
      <c r="AD32" s="101">
        <v>152181.76000000001</v>
      </c>
      <c r="AE32" s="88">
        <v>152181.76000000001</v>
      </c>
      <c r="AF32" s="100">
        <v>7456906.2399999928</v>
      </c>
    </row>
    <row r="33" spans="1:32" x14ac:dyDescent="0.25">
      <c r="A33" s="158" t="s">
        <v>37</v>
      </c>
      <c r="B33" s="27">
        <v>8500</v>
      </c>
      <c r="C33" s="27">
        <v>102100</v>
      </c>
      <c r="D33" s="28">
        <v>416900</v>
      </c>
      <c r="E33" s="122">
        <v>8500</v>
      </c>
      <c r="F33" s="49">
        <v>102100</v>
      </c>
      <c r="G33" s="123">
        <v>416900</v>
      </c>
      <c r="H33" s="122">
        <v>8500</v>
      </c>
      <c r="I33" s="157">
        <v>102100</v>
      </c>
      <c r="J33" s="118"/>
      <c r="K33" s="119"/>
      <c r="L33" s="28"/>
      <c r="M33" s="28"/>
      <c r="N33" s="69">
        <v>8500</v>
      </c>
      <c r="O33" s="56">
        <v>102100</v>
      </c>
      <c r="P33" s="78">
        <v>416900</v>
      </c>
      <c r="Q33" s="69">
        <v>8500</v>
      </c>
      <c r="R33" s="56">
        <v>102100</v>
      </c>
      <c r="S33" s="78">
        <v>416900</v>
      </c>
      <c r="T33" s="69">
        <v>8500</v>
      </c>
      <c r="U33" s="56">
        <v>102100</v>
      </c>
      <c r="V33" s="70">
        <v>416900</v>
      </c>
      <c r="X33" s="102">
        <v>8500</v>
      </c>
      <c r="Y33" s="89">
        <v>102100</v>
      </c>
      <c r="Z33" s="103">
        <v>416900</v>
      </c>
      <c r="AA33" s="102">
        <v>8500</v>
      </c>
      <c r="AB33" s="89">
        <v>102100</v>
      </c>
      <c r="AC33" s="103">
        <v>416900</v>
      </c>
      <c r="AD33" s="102">
        <v>8500</v>
      </c>
      <c r="AE33" s="89">
        <v>102100</v>
      </c>
      <c r="AF33" s="103">
        <v>416900</v>
      </c>
    </row>
    <row r="34" spans="1:32" x14ac:dyDescent="0.25">
      <c r="A34" s="158" t="s">
        <v>38</v>
      </c>
      <c r="B34" s="27"/>
      <c r="C34" s="27"/>
      <c r="D34" s="28">
        <v>1386771</v>
      </c>
      <c r="E34" s="122"/>
      <c r="F34" s="49"/>
      <c r="G34" s="123">
        <v>1277430.6600000001</v>
      </c>
      <c r="H34" s="122"/>
      <c r="I34" s="157"/>
      <c r="J34" s="118"/>
      <c r="K34" s="119"/>
      <c r="L34" s="28"/>
      <c r="M34" s="28"/>
      <c r="N34" s="61"/>
      <c r="O34" s="53"/>
      <c r="P34" s="78">
        <v>1277430.6600000001</v>
      </c>
      <c r="Q34" s="61"/>
      <c r="R34" s="53"/>
      <c r="S34" s="78">
        <v>1277430.6600000001</v>
      </c>
      <c r="T34" s="61"/>
      <c r="U34" s="53"/>
      <c r="V34" s="70">
        <v>1277430.6600000001</v>
      </c>
      <c r="X34" s="94"/>
      <c r="Y34" s="86"/>
      <c r="Z34" s="103">
        <v>1277430.6600000001</v>
      </c>
      <c r="AA34" s="94"/>
      <c r="AB34" s="86"/>
      <c r="AC34" s="103">
        <v>1277430.6600000001</v>
      </c>
      <c r="AD34" s="94"/>
      <c r="AE34" s="86"/>
      <c r="AF34" s="103">
        <v>1277430.6600000001</v>
      </c>
    </row>
    <row r="35" spans="1:32" x14ac:dyDescent="0.25">
      <c r="A35" s="158" t="s">
        <v>39</v>
      </c>
      <c r="B35" s="27">
        <v>539116</v>
      </c>
      <c r="C35" s="27">
        <v>185964</v>
      </c>
      <c r="D35" s="28">
        <f>+C35+B35</f>
        <v>725080</v>
      </c>
      <c r="E35" s="122"/>
      <c r="F35" s="49"/>
      <c r="G35" s="123">
        <v>370249.1754011485</v>
      </c>
      <c r="H35" s="122"/>
      <c r="I35" s="157"/>
      <c r="J35" s="118"/>
      <c r="K35" s="119"/>
      <c r="L35" s="28"/>
      <c r="M35" s="28"/>
      <c r="N35" s="61"/>
      <c r="O35" s="53"/>
      <c r="P35" s="78">
        <v>408098.73694081721</v>
      </c>
      <c r="Q35" s="61"/>
      <c r="R35" s="53"/>
      <c r="S35" s="75">
        <v>509808.61404118058</v>
      </c>
      <c r="T35" s="61"/>
      <c r="U35" s="53"/>
      <c r="V35" s="66">
        <v>816009.11951360432</v>
      </c>
      <c r="X35" s="94"/>
      <c r="Y35" s="86"/>
      <c r="Z35" s="99">
        <v>422009.27240677888</v>
      </c>
      <c r="AA35" s="94"/>
      <c r="AB35" s="86"/>
      <c r="AC35" s="99">
        <v>509808.61404118058</v>
      </c>
      <c r="AD35" s="94"/>
      <c r="AE35" s="86"/>
      <c r="AF35" s="99">
        <v>816009.11951360432</v>
      </c>
    </row>
    <row r="36" spans="1:32" ht="13" x14ac:dyDescent="0.3">
      <c r="A36" s="158"/>
      <c r="D36" s="28"/>
      <c r="E36" s="122" t="s">
        <v>40</v>
      </c>
      <c r="F36" s="49"/>
      <c r="G36" s="128">
        <v>100324.133</v>
      </c>
      <c r="H36" s="116"/>
      <c r="I36" s="117"/>
      <c r="J36" s="118"/>
      <c r="K36" s="119"/>
      <c r="L36" s="28"/>
      <c r="M36" s="28"/>
      <c r="N36" s="61" t="s">
        <v>41</v>
      </c>
      <c r="O36" s="109" t="s">
        <v>42</v>
      </c>
      <c r="P36" s="77">
        <v>82619.874235294119</v>
      </c>
      <c r="Q36" s="61"/>
      <c r="R36" s="53"/>
      <c r="S36" s="72">
        <v>0</v>
      </c>
      <c r="T36" s="61"/>
      <c r="U36" s="53"/>
      <c r="V36" s="62">
        <v>0</v>
      </c>
      <c r="X36" s="94" t="s">
        <v>41</v>
      </c>
      <c r="Y36" s="90" t="s">
        <v>42</v>
      </c>
      <c r="Z36" s="104">
        <v>82619.874235294119</v>
      </c>
      <c r="AA36" s="94"/>
      <c r="AB36" s="86"/>
      <c r="AC36" s="95">
        <v>0</v>
      </c>
      <c r="AD36" s="94"/>
      <c r="AE36" s="86"/>
      <c r="AF36" s="95">
        <v>0</v>
      </c>
    </row>
    <row r="37" spans="1:32" ht="13" x14ac:dyDescent="0.3">
      <c r="A37" s="159" t="s">
        <v>43</v>
      </c>
      <c r="B37" s="26"/>
      <c r="C37" s="26"/>
      <c r="D37" s="30">
        <f>SUM(D17:D35)</f>
        <v>122705519</v>
      </c>
      <c r="E37" s="122"/>
      <c r="F37" s="49"/>
      <c r="G37" s="126">
        <f>SUM(G17:G36)</f>
        <v>125238592.68245643</v>
      </c>
      <c r="H37" s="116"/>
      <c r="I37" s="117"/>
      <c r="J37" s="120"/>
      <c r="K37" s="121"/>
      <c r="L37" s="30"/>
      <c r="M37" s="30"/>
      <c r="N37" s="61"/>
      <c r="O37" s="53"/>
      <c r="P37" s="76">
        <f>SUM(P17:P36)</f>
        <v>125238589.8576913</v>
      </c>
      <c r="Q37" s="61"/>
      <c r="R37" s="53"/>
      <c r="S37" s="76">
        <f>SUM(S17:S36)</f>
        <v>125238590.20065281</v>
      </c>
      <c r="T37" s="61"/>
      <c r="U37" s="53"/>
      <c r="V37" s="67">
        <f>SUM(V17:V36)</f>
        <v>125238589.94740202</v>
      </c>
      <c r="X37" s="94"/>
      <c r="Y37" s="86"/>
      <c r="Z37" s="100">
        <f t="shared" ref="Z37" si="4">SUM(Z17:Z36)</f>
        <v>125238590.30378658</v>
      </c>
      <c r="AA37" s="94"/>
      <c r="AB37" s="86"/>
      <c r="AC37" s="100">
        <f>SUM(AC17:AC36)</f>
        <v>125238590.20065281</v>
      </c>
      <c r="AD37" s="94"/>
      <c r="AE37" s="86"/>
      <c r="AF37" s="100">
        <f>SUM(AF17:AF36)</f>
        <v>125238589.94740202</v>
      </c>
    </row>
    <row r="38" spans="1:32" ht="13" x14ac:dyDescent="0.3">
      <c r="A38" s="159"/>
      <c r="B38" s="26"/>
      <c r="C38" s="26"/>
      <c r="D38" s="44"/>
      <c r="E38" s="122"/>
      <c r="F38" s="49"/>
      <c r="G38" s="123"/>
      <c r="H38" s="116"/>
      <c r="I38" s="117"/>
      <c r="J38" s="116"/>
      <c r="K38" s="117"/>
      <c r="L38" s="27"/>
      <c r="M38" s="27"/>
      <c r="N38" s="61"/>
      <c r="O38" s="53"/>
      <c r="P38" s="72"/>
      <c r="Q38" s="61"/>
      <c r="R38" s="53"/>
      <c r="S38" s="72"/>
      <c r="T38" s="61"/>
      <c r="U38" s="53"/>
      <c r="V38" s="62"/>
      <c r="X38" s="94"/>
      <c r="Y38" s="86"/>
      <c r="Z38" s="95"/>
      <c r="AA38" s="94"/>
      <c r="AB38" s="86"/>
      <c r="AC38" s="95"/>
      <c r="AD38" s="94"/>
      <c r="AE38" s="86"/>
      <c r="AF38" s="95"/>
    </row>
    <row r="39" spans="1:32" x14ac:dyDescent="0.25">
      <c r="A39" s="158" t="s">
        <v>44</v>
      </c>
      <c r="C39" s="28"/>
      <c r="D39" s="45">
        <v>3684944</v>
      </c>
      <c r="E39" s="122"/>
      <c r="F39" s="49"/>
      <c r="G39" s="123"/>
      <c r="H39" s="116"/>
      <c r="I39" s="117"/>
      <c r="J39" s="116"/>
      <c r="K39" s="117"/>
      <c r="L39" s="27"/>
      <c r="M39" s="27"/>
      <c r="N39" s="61"/>
      <c r="O39" s="53"/>
      <c r="P39" s="72"/>
      <c r="Q39" s="61"/>
      <c r="R39" s="53"/>
      <c r="S39" s="72"/>
      <c r="T39" s="61"/>
      <c r="U39" s="53"/>
      <c r="V39" s="62"/>
      <c r="X39" s="94"/>
      <c r="Y39" s="86"/>
      <c r="Z39" s="95"/>
      <c r="AA39" s="94"/>
      <c r="AB39" s="86"/>
      <c r="AC39" s="95"/>
      <c r="AD39" s="94"/>
      <c r="AE39" s="86"/>
      <c r="AF39" s="95"/>
    </row>
    <row r="40" spans="1:32" x14ac:dyDescent="0.25">
      <c r="A40" s="158" t="s">
        <v>45</v>
      </c>
      <c r="D40" s="45">
        <v>617691</v>
      </c>
      <c r="E40" s="122"/>
      <c r="F40" s="49"/>
      <c r="G40" s="123">
        <v>0</v>
      </c>
      <c r="H40" s="116"/>
      <c r="I40" s="117"/>
      <c r="J40" s="116"/>
      <c r="K40" s="117"/>
      <c r="L40" s="27"/>
      <c r="M40" s="27"/>
      <c r="N40" s="61"/>
      <c r="O40" s="53"/>
      <c r="P40" s="72">
        <v>0</v>
      </c>
      <c r="Q40" s="61"/>
      <c r="R40" s="53"/>
      <c r="S40" s="72">
        <v>0</v>
      </c>
      <c r="T40" s="61"/>
      <c r="U40" s="53"/>
      <c r="V40" s="62">
        <v>0</v>
      </c>
      <c r="X40" s="94"/>
      <c r="Y40" s="86"/>
      <c r="Z40" s="95">
        <v>0</v>
      </c>
      <c r="AA40" s="94"/>
      <c r="AB40" s="86"/>
      <c r="AC40" s="95">
        <v>0</v>
      </c>
      <c r="AD40" s="94"/>
      <c r="AE40" s="86"/>
      <c r="AF40" s="95">
        <v>0</v>
      </c>
    </row>
    <row r="41" spans="1:32" x14ac:dyDescent="0.25">
      <c r="A41" s="158" t="s">
        <v>51</v>
      </c>
      <c r="D41" s="45">
        <v>0</v>
      </c>
      <c r="E41" s="122"/>
      <c r="F41" s="49"/>
      <c r="G41" s="123">
        <v>56924</v>
      </c>
      <c r="H41" s="116"/>
      <c r="I41" s="117"/>
      <c r="J41" s="116"/>
      <c r="K41" s="117"/>
      <c r="L41" s="27"/>
      <c r="M41" s="27"/>
      <c r="N41" s="61"/>
      <c r="O41" s="53"/>
      <c r="P41" s="78">
        <f>G41</f>
        <v>56924</v>
      </c>
      <c r="Q41" s="61"/>
      <c r="R41" s="53"/>
      <c r="S41" s="78">
        <f>+P41</f>
        <v>56924</v>
      </c>
      <c r="T41" s="61"/>
      <c r="U41" s="53"/>
      <c r="V41" s="70">
        <f>+S41</f>
        <v>56924</v>
      </c>
      <c r="X41" s="94"/>
      <c r="Y41" s="86"/>
      <c r="Z41" s="99">
        <v>56924</v>
      </c>
      <c r="AA41" s="94"/>
      <c r="AB41" s="86"/>
      <c r="AC41" s="103">
        <v>56924</v>
      </c>
      <c r="AD41" s="94"/>
      <c r="AE41" s="86"/>
      <c r="AF41" s="103">
        <f>+AC41</f>
        <v>56924</v>
      </c>
    </row>
    <row r="42" spans="1:32" x14ac:dyDescent="0.25">
      <c r="A42" s="158" t="s">
        <v>46</v>
      </c>
      <c r="D42" s="45">
        <v>215000</v>
      </c>
      <c r="E42" s="122"/>
      <c r="F42" s="49"/>
      <c r="G42" s="123">
        <v>0</v>
      </c>
      <c r="H42" s="116"/>
      <c r="I42" s="117"/>
      <c r="J42" s="116"/>
      <c r="K42" s="117"/>
      <c r="L42" s="27"/>
      <c r="M42" s="27"/>
      <c r="N42" s="61"/>
      <c r="O42" s="53"/>
      <c r="P42" s="78">
        <v>0</v>
      </c>
      <c r="Q42" s="61"/>
      <c r="R42" s="53"/>
      <c r="S42" s="78">
        <v>0</v>
      </c>
      <c r="T42" s="61"/>
      <c r="U42" s="53"/>
      <c r="V42" s="70">
        <v>0</v>
      </c>
      <c r="X42" s="94"/>
      <c r="Y42" s="86"/>
      <c r="Z42" s="99">
        <v>0</v>
      </c>
      <c r="AA42" s="94"/>
      <c r="AB42" s="86"/>
      <c r="AC42" s="103">
        <v>0</v>
      </c>
      <c r="AD42" s="94"/>
      <c r="AE42" s="86"/>
      <c r="AF42" s="103">
        <v>0</v>
      </c>
    </row>
    <row r="43" spans="1:32" ht="16" thickBot="1" x14ac:dyDescent="0.4">
      <c r="A43" s="160"/>
      <c r="B43" s="1"/>
      <c r="C43" s="1"/>
      <c r="D43" s="45"/>
      <c r="E43" s="129"/>
      <c r="F43" s="130"/>
      <c r="G43" s="136"/>
      <c r="H43" s="137"/>
      <c r="I43" s="138"/>
      <c r="J43" s="137"/>
      <c r="K43" s="138"/>
      <c r="L43" s="27"/>
      <c r="M43" s="27"/>
      <c r="N43" s="139"/>
      <c r="O43" s="140"/>
      <c r="P43" s="141"/>
      <c r="Q43" s="139"/>
      <c r="R43" s="140"/>
      <c r="S43" s="141"/>
      <c r="T43" s="139"/>
      <c r="U43" s="140"/>
      <c r="V43" s="142"/>
      <c r="X43" s="105"/>
      <c r="Y43" s="106"/>
      <c r="Z43" s="107"/>
      <c r="AA43" s="105"/>
      <c r="AB43" s="106"/>
      <c r="AC43" s="107"/>
      <c r="AD43" s="105"/>
      <c r="AE43" s="106"/>
      <c r="AF43" s="107"/>
    </row>
    <row r="44" spans="1:32" ht="13.5" thickBot="1" x14ac:dyDescent="0.35">
      <c r="A44" s="32" t="s">
        <v>47</v>
      </c>
      <c r="B44" s="33"/>
      <c r="C44" s="33"/>
      <c r="D44" s="34">
        <f>D37+D39+D40+D41+D42</f>
        <v>127223154</v>
      </c>
      <c r="E44" s="47"/>
      <c r="F44" s="48"/>
      <c r="G44" s="143">
        <f>SUM(G37:G43)</f>
        <v>125295516.68245643</v>
      </c>
      <c r="H44" s="143"/>
      <c r="I44" s="144"/>
      <c r="J44" s="145"/>
      <c r="K44" s="146"/>
      <c r="L44" s="35"/>
      <c r="M44" s="35"/>
      <c r="N44" s="147"/>
      <c r="O44" s="148"/>
      <c r="P44" s="149">
        <f>SUM(P37:P43)</f>
        <v>125295513.8576913</v>
      </c>
      <c r="Q44" s="147"/>
      <c r="R44" s="148"/>
      <c r="S44" s="149">
        <f>SUM(S37:S43)</f>
        <v>125295514.20065281</v>
      </c>
      <c r="T44" s="147"/>
      <c r="U44" s="150"/>
      <c r="V44" s="151">
        <f>SUM(V17:V35,V40:V42)</f>
        <v>125295513.94740202</v>
      </c>
      <c r="X44" s="79"/>
      <c r="Y44" s="80"/>
      <c r="Z44" s="84">
        <f>SUM(Z17:Z36,Z40:Z42)</f>
        <v>125295514.30378658</v>
      </c>
      <c r="AA44" s="79"/>
      <c r="AB44" s="80"/>
      <c r="AC44" s="84">
        <f>SUM(AC17:AC35,AC40:AC42)</f>
        <v>125295514.20065281</v>
      </c>
      <c r="AD44" s="79"/>
      <c r="AE44" s="80"/>
      <c r="AF44" s="85">
        <f>SUM(AF17:AF35,AF40:AF42)</f>
        <v>125295513.94740202</v>
      </c>
    </row>
  </sheetData>
  <mergeCells count="7">
    <mergeCell ref="AA1:AC3"/>
    <mergeCell ref="AD1:AF3"/>
    <mergeCell ref="A1:A3"/>
    <mergeCell ref="N1:P3"/>
    <mergeCell ref="Q1:S3"/>
    <mergeCell ref="T1:V3"/>
    <mergeCell ref="X1:Z3"/>
  </mergeCells>
  <printOptions horizontalCentered="1" verticalCentered="1"/>
  <pageMargins left="0" right="0" top="0.74803149606299213" bottom="0.15748031496062992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420ED-0494-4A82-BA48-7E71DF381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D6726E-E4D7-4485-9C10-3F536413A131}">
  <ds:schemaRefs>
    <ds:schemaRef ds:uri="http://purl.org/dc/dcmitype/"/>
    <ds:schemaRef ds:uri="http://schemas.microsoft.com/office/2006/documentManagement/types"/>
    <ds:schemaRef ds:uri="5150132b-9f32-4743-a349-f70c20080b32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3d6d765-1e35-4a38-b74c-9e28df5f772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7A9A89-2D3A-489E-AE7B-9869B2D53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Options</vt:lpstr>
      <vt:lpstr>Options!Print_Area</vt:lpstr>
      <vt:lpstr>Options!Print_Titles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Ganatra, Rahul</dc:creator>
  <cp:lastModifiedBy>Saddington, Jackie</cp:lastModifiedBy>
  <cp:lastPrinted>2023-06-09T12:18:00Z</cp:lastPrinted>
  <dcterms:created xsi:type="dcterms:W3CDTF">2023-05-31T14:45:57Z</dcterms:created>
  <dcterms:modified xsi:type="dcterms:W3CDTF">2023-06-10T09:05:19Z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