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jfh\OneDrive - Office Shared Service\My Documents\Schools Forum WCC\"/>
    </mc:Choice>
  </mc:AlternateContent>
  <xr:revisionPtr revIDLastSave="162" documentId="8_{7DF64CED-4B39-4CD3-B103-DAAECD571EBC}" xr6:coauthVersionLast="44" xr6:coauthVersionMax="44" xr10:uidLastSave="{6732DB67-0056-4ABB-97E5-0B05D970C4DE}"/>
  <bookViews>
    <workbookView xWindow="-110" yWindow="-110" windowWidth="19420" windowHeight="10420" tabRatio="369" xr2:uid="{A3AD17BF-4536-4742-A130-0E71F5B484BE}"/>
  </bookViews>
  <sheets>
    <sheet name="Add budget" sheetId="46" r:id="rId1"/>
    <sheet name="Appendix B revised" sheetId="45" state="hidden" r:id="rId2"/>
  </sheets>
  <definedNames>
    <definedName name="_xlnm._FilterDatabase" localSheetId="0" hidden="1">'Add budget'!$B$3:$H$54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46" l="1"/>
  <c r="C44" i="46"/>
  <c r="C47" i="46"/>
  <c r="C51" i="46"/>
  <c r="E51" i="46"/>
  <c r="C53" i="46" l="1"/>
  <c r="D5" i="46" l="1"/>
  <c r="D6" i="46"/>
  <c r="D7" i="46"/>
  <c r="D8" i="46"/>
  <c r="E9" i="46"/>
  <c r="G49" i="46"/>
  <c r="H49" i="46" s="1"/>
  <c r="G50" i="46"/>
  <c r="G46" i="46"/>
  <c r="G11" i="46"/>
  <c r="H11" i="46" s="1"/>
  <c r="G12" i="46"/>
  <c r="H12" i="46" s="1"/>
  <c r="G13" i="46"/>
  <c r="H13" i="46" s="1"/>
  <c r="G14" i="46"/>
  <c r="H14" i="46" s="1"/>
  <c r="G15" i="46"/>
  <c r="H15" i="46" s="1"/>
  <c r="G16" i="46"/>
  <c r="H16" i="46" s="1"/>
  <c r="G17" i="46"/>
  <c r="H17" i="46" s="1"/>
  <c r="G18" i="46"/>
  <c r="H18" i="46" s="1"/>
  <c r="G19" i="46"/>
  <c r="H19" i="46" s="1"/>
  <c r="G20" i="46"/>
  <c r="H20" i="46" s="1"/>
  <c r="G21" i="46"/>
  <c r="H21" i="46" s="1"/>
  <c r="G22" i="46"/>
  <c r="H22" i="46" s="1"/>
  <c r="G23" i="46"/>
  <c r="H23" i="46" s="1"/>
  <c r="G24" i="46"/>
  <c r="H24" i="46" s="1"/>
  <c r="G25" i="46"/>
  <c r="H25" i="46" s="1"/>
  <c r="G26" i="46"/>
  <c r="H26" i="46" s="1"/>
  <c r="G27" i="46"/>
  <c r="H27" i="46" s="1"/>
  <c r="G28" i="46"/>
  <c r="H28" i="46" s="1"/>
  <c r="G29" i="46"/>
  <c r="H29" i="46" s="1"/>
  <c r="G30" i="46"/>
  <c r="H30" i="46" s="1"/>
  <c r="G31" i="46"/>
  <c r="H31" i="46" s="1"/>
  <c r="G32" i="46"/>
  <c r="H32" i="46" s="1"/>
  <c r="G33" i="46"/>
  <c r="H33" i="46" s="1"/>
  <c r="G34" i="46"/>
  <c r="H34" i="46" s="1"/>
  <c r="G35" i="46"/>
  <c r="H35" i="46" s="1"/>
  <c r="G36" i="46"/>
  <c r="H36" i="46" s="1"/>
  <c r="G37" i="46"/>
  <c r="H37" i="46" s="1"/>
  <c r="G38" i="46"/>
  <c r="H38" i="46" s="1"/>
  <c r="G39" i="46"/>
  <c r="H39" i="46" s="1"/>
  <c r="G40" i="46"/>
  <c r="H40" i="46" s="1"/>
  <c r="G41" i="46"/>
  <c r="H41" i="46" s="1"/>
  <c r="G42" i="46"/>
  <c r="H42" i="46" s="1"/>
  <c r="G43" i="46"/>
  <c r="H43" i="46" s="1"/>
  <c r="G5" i="46"/>
  <c r="H5" i="46" s="1"/>
  <c r="G6" i="46"/>
  <c r="H6" i="46" s="1"/>
  <c r="G7" i="46"/>
  <c r="H7" i="46" s="1"/>
  <c r="G8" i="46"/>
  <c r="H8" i="46" s="1"/>
  <c r="D49" i="46"/>
  <c r="D50" i="46"/>
  <c r="E47" i="46"/>
  <c r="E44" i="46"/>
  <c r="D46" i="46"/>
  <c r="D47" i="46" s="1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G52" i="45"/>
  <c r="F52" i="45"/>
  <c r="F48" i="45"/>
  <c r="F54" i="45" s="1"/>
  <c r="F45" i="45"/>
  <c r="F10" i="45"/>
  <c r="E51" i="45"/>
  <c r="E52" i="45" s="1"/>
  <c r="E50" i="45"/>
  <c r="G48" i="45"/>
  <c r="E47" i="45"/>
  <c r="E48" i="45" s="1"/>
  <c r="G45" i="45"/>
  <c r="E44" i="45"/>
  <c r="E43" i="45"/>
  <c r="E42" i="45"/>
  <c r="E41" i="45"/>
  <c r="E40" i="45"/>
  <c r="E39" i="45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45" i="45"/>
  <c r="E9" i="45"/>
  <c r="E8" i="45"/>
  <c r="E7" i="45"/>
  <c r="G10" i="45"/>
  <c r="G54" i="45" s="1"/>
  <c r="E6" i="45"/>
  <c r="C7" i="45" s="1"/>
  <c r="E10" i="45"/>
  <c r="H50" i="46" l="1"/>
  <c r="H51" i="46" s="1"/>
  <c r="G47" i="46"/>
  <c r="H46" i="46"/>
  <c r="H47" i="46" s="1"/>
  <c r="D51" i="46"/>
  <c r="E53" i="46"/>
  <c r="D44" i="46"/>
  <c r="E54" i="45"/>
  <c r="D9" i="46"/>
  <c r="G51" i="46"/>
  <c r="H9" i="46"/>
  <c r="G44" i="46"/>
  <c r="H44" i="46"/>
  <c r="G9" i="46"/>
  <c r="G53" i="46" l="1"/>
  <c r="H53" i="46"/>
  <c r="D53" i="46"/>
</calcChain>
</file>

<file path=xl/sharedStrings.xml><?xml version="1.0" encoding="utf-8"?>
<sst xmlns="http://schemas.openxmlformats.org/spreadsheetml/2006/main" count="149" uniqueCount="67">
  <si>
    <t>SCHOOL</t>
  </si>
  <si>
    <t>RAG 
STATUS</t>
  </si>
  <si>
    <t>BALANCE B/F Actuals  Balance  01/04/18 Reported to DFE</t>
  </si>
  <si>
    <t>INCREASE / DECREASE IN BALANCES</t>
  </si>
  <si>
    <t>EXCESS OVER ESFA GUIDE</t>
  </si>
  <si>
    <t>Dorothy Gardner</t>
  </si>
  <si>
    <t xml:space="preserve">Green </t>
  </si>
  <si>
    <t>Mary Patterson</t>
  </si>
  <si>
    <t>Portman</t>
  </si>
  <si>
    <t xml:space="preserve">Red </t>
  </si>
  <si>
    <t>Tachbrook</t>
  </si>
  <si>
    <t>NURSERY SCHOOLS</t>
  </si>
  <si>
    <t>All Souls' CE Primary School</t>
  </si>
  <si>
    <t>Red</t>
  </si>
  <si>
    <t>Barrow Hill Junior School</t>
  </si>
  <si>
    <t>Green</t>
  </si>
  <si>
    <t>Burdett Coutts CE Primary School</t>
  </si>
  <si>
    <t>Christ Church Bentinck CE Primary School</t>
  </si>
  <si>
    <t>Amber</t>
  </si>
  <si>
    <t>Edward Wilson Primary School</t>
  </si>
  <si>
    <t>Essendine Primary School</t>
  </si>
  <si>
    <t>George Eliot Primary School</t>
  </si>
  <si>
    <t>Hallfield Primary School</t>
  </si>
  <si>
    <t>Hampden Gurney CE Primary School</t>
  </si>
  <si>
    <t>Our Lady of Dolours Catholic Primary School</t>
  </si>
  <si>
    <t>Queen's Park Primary School</t>
  </si>
  <si>
    <t>Robinsfield Infant School</t>
  </si>
  <si>
    <t>Soho Parish CE Primary School</t>
  </si>
  <si>
    <t>St Augustine's CE Primary School</t>
  </si>
  <si>
    <t>St Barnabas CE Primary School</t>
  </si>
  <si>
    <t>St Clement Danes CE Primary School</t>
  </si>
  <si>
    <t>St Edward's Catholic Primary School</t>
  </si>
  <si>
    <t>St Gabriel's CE Primary School</t>
  </si>
  <si>
    <t>St George's Hanover Square</t>
  </si>
  <si>
    <t>St James' And St John CE School</t>
  </si>
  <si>
    <t>St Joseph's Catholic Primary School</t>
  </si>
  <si>
    <t>St Luke's CE Primary School</t>
  </si>
  <si>
    <t>St Mary Magdalene's CE Primary School</t>
  </si>
  <si>
    <t>St Mary Of The Angels Catholic School</t>
  </si>
  <si>
    <t>St Mary's Bryanston Square CE School</t>
  </si>
  <si>
    <t>St Matthew's CE Primary School</t>
  </si>
  <si>
    <t>St Peter's CE Primary School</t>
  </si>
  <si>
    <t>St Peter's Eaton Square CE School</t>
  </si>
  <si>
    <t>St Saviour's CE Primary School</t>
  </si>
  <si>
    <t>St Stephen's CE Primary School</t>
  </si>
  <si>
    <t>St Vincent De Paul Catholic School</t>
  </si>
  <si>
    <t>St Vincent's Catholic Primary School</t>
  </si>
  <si>
    <t>Westminster Cathedral Catholic School</t>
  </si>
  <si>
    <t>PRIMARY SCHOOLS</t>
  </si>
  <si>
    <t>St Augustine's CE High School</t>
  </si>
  <si>
    <t>SECONDARY SCHOOLS</t>
  </si>
  <si>
    <t>College Park</t>
  </si>
  <si>
    <t>QE2</t>
  </si>
  <si>
    <t>SPECIAL SCHOOLS</t>
  </si>
  <si>
    <t>ALL SCHOOLS</t>
  </si>
  <si>
    <t>Appendix B</t>
  </si>
  <si>
    <t>BALANCE C/F @ 31/03/18 Actuals</t>
  </si>
  <si>
    <t>2018/19 BUDGET (I01)</t>
  </si>
  <si>
    <t>£</t>
  </si>
  <si>
    <t>Appendix A</t>
  </si>
  <si>
    <t>School Balances</t>
  </si>
  <si>
    <t>ESFA BALANCE GUIDE @ 5%/8%</t>
  </si>
  <si>
    <t>BALANCE B/F Actuals  Balance  01/04/19 Reported to DFE</t>
  </si>
  <si>
    <t>BALANCE C/F @ 31/03/20 Actuals</t>
  </si>
  <si>
    <t>2019/20 BUDGET (Grant income)</t>
  </si>
  <si>
    <t>Awaiting final return - actual balance c/f is based on P12 estimate</t>
  </si>
  <si>
    <t>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</si>
</sst>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(#,##0\);_-* &quot;-&quot;??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Verdana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8"/>
      <color indexed="72"/>
      <name val="MS Sans Serif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2" fillId="5" borderId="0"/>
    <xf numFmtId="0" fontId="3" fillId="0" borderId="0"/>
    <xf numFmtId="0" fontId="3" fillId="0" borderId="0"/>
    <xf numFmtId="0" fontId="2" fillId="0" borderId="0"/>
    <xf numFmtId="0" fontId="10" fillId="0" borderId="0"/>
    <xf numFmtId="0" fontId="6" fillId="0" borderId="0"/>
    <xf numFmtId="0" fontId="2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5" fillId="0" borderId="0" applyAlignment="0">
      <alignment vertical="top" wrapText="1"/>
      <protection locked="0"/>
    </xf>
    <xf numFmtId="0" fontId="2" fillId="0" borderId="0"/>
    <xf numFmtId="0" fontId="2" fillId="0" borderId="0">
      <alignment vertical="center"/>
    </xf>
    <xf numFmtId="0" fontId="10" fillId="0" borderId="0"/>
    <xf numFmtId="0" fontId="16" fillId="0" borderId="0"/>
    <xf numFmtId="44" fontId="2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</cellStyleXfs>
  <cellXfs count="56">
    <xf numFmtId="0" fontId="0" fillId="0" borderId="0" xfId="0"/>
    <xf numFmtId="0" fontId="2" fillId="0" borderId="0" xfId="2" applyFont="1" applyFill="1" applyBorder="1" applyAlignment="1">
      <alignment vertical="top"/>
    </xf>
    <xf numFmtId="0" fontId="6" fillId="0" borderId="0" xfId="3" applyFont="1"/>
    <xf numFmtId="0" fontId="6" fillId="0" borderId="0" xfId="3" applyFont="1" applyAlignment="1">
      <alignment horizontal="center"/>
    </xf>
    <xf numFmtId="0" fontId="7" fillId="0" borderId="0" xfId="3" applyFont="1"/>
    <xf numFmtId="0" fontId="3" fillId="0" borderId="0" xfId="3"/>
    <xf numFmtId="0" fontId="5" fillId="0" borderId="1" xfId="3" applyFont="1" applyBorder="1"/>
    <xf numFmtId="164" fontId="5" fillId="0" borderId="2" xfId="4" applyNumberFormat="1" applyFont="1" applyBorder="1" applyAlignment="1">
      <alignment horizontal="center" wrapText="1"/>
    </xf>
    <xf numFmtId="0" fontId="5" fillId="0" borderId="3" xfId="3" applyFont="1" applyBorder="1" applyAlignment="1">
      <alignment horizontal="right" wrapText="1"/>
    </xf>
    <xf numFmtId="0" fontId="6" fillId="0" borderId="4" xfId="3" applyFont="1" applyBorder="1"/>
    <xf numFmtId="0" fontId="6" fillId="0" borderId="5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2" fillId="0" borderId="4" xfId="5" applyFont="1" applyBorder="1"/>
    <xf numFmtId="0" fontId="6" fillId="2" borderId="5" xfId="3" applyFont="1" applyFill="1" applyBorder="1" applyAlignment="1">
      <alignment horizontal="center"/>
    </xf>
    <xf numFmtId="165" fontId="3" fillId="0" borderId="0" xfId="3" applyNumberFormat="1"/>
    <xf numFmtId="0" fontId="8" fillId="0" borderId="0" xfId="5"/>
    <xf numFmtId="0" fontId="6" fillId="3" borderId="5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165" fontId="3" fillId="0" borderId="6" xfId="3" applyNumberFormat="1" applyBorder="1"/>
    <xf numFmtId="0" fontId="4" fillId="0" borderId="4" xfId="5" applyFont="1" applyBorder="1"/>
    <xf numFmtId="165" fontId="5" fillId="0" borderId="0" xfId="3" applyNumberFormat="1" applyFont="1"/>
    <xf numFmtId="166" fontId="6" fillId="0" borderId="0" xfId="6" applyNumberFormat="1" applyFont="1"/>
    <xf numFmtId="0" fontId="5" fillId="0" borderId="4" xfId="3" applyFont="1" applyBorder="1"/>
    <xf numFmtId="0" fontId="3" fillId="0" borderId="4" xfId="3" applyBorder="1"/>
    <xf numFmtId="0" fontId="5" fillId="0" borderId="7" xfId="3" applyFont="1" applyBorder="1"/>
    <xf numFmtId="0" fontId="5" fillId="0" borderId="8" xfId="3" applyFont="1" applyBorder="1" applyAlignment="1">
      <alignment horizontal="center"/>
    </xf>
    <xf numFmtId="165" fontId="5" fillId="0" borderId="9" xfId="3" applyNumberFormat="1" applyFont="1" applyBorder="1"/>
    <xf numFmtId="0" fontId="5" fillId="0" borderId="0" xfId="3" applyFont="1"/>
    <xf numFmtId="10" fontId="5" fillId="0" borderId="0" xfId="3" applyNumberFormat="1" applyFont="1"/>
    <xf numFmtId="164" fontId="6" fillId="0" borderId="0" xfId="3" applyNumberFormat="1" applyFont="1"/>
    <xf numFmtId="0" fontId="5" fillId="0" borderId="3" xfId="3" applyFont="1" applyBorder="1" applyAlignment="1">
      <alignment horizontal="center" vertical="center" wrapText="1"/>
    </xf>
    <xf numFmtId="3" fontId="3" fillId="0" borderId="0" xfId="3" applyNumberFormat="1" applyFont="1"/>
    <xf numFmtId="0" fontId="9" fillId="0" borderId="0" xfId="3" applyFont="1"/>
    <xf numFmtId="165" fontId="8" fillId="0" borderId="0" xfId="5" applyNumberFormat="1"/>
    <xf numFmtId="165" fontId="5" fillId="0" borderId="0" xfId="3" applyNumberFormat="1" applyFont="1" applyFill="1"/>
    <xf numFmtId="165" fontId="3" fillId="0" borderId="4" xfId="3" applyNumberFormat="1" applyBorder="1"/>
    <xf numFmtId="165" fontId="3" fillId="0" borderId="7" xfId="3" applyNumberFormat="1" applyBorder="1"/>
    <xf numFmtId="165" fontId="3" fillId="0" borderId="0" xfId="3" applyNumberFormat="1" applyBorder="1"/>
    <xf numFmtId="0" fontId="3" fillId="0" borderId="0" xfId="3" applyFont="1" applyBorder="1"/>
    <xf numFmtId="3" fontId="3" fillId="0" borderId="0" xfId="3" applyNumberFormat="1" applyFont="1" applyBorder="1"/>
    <xf numFmtId="165" fontId="5" fillId="0" borderId="0" xfId="3" applyNumberFormat="1" applyFont="1" applyBorder="1"/>
    <xf numFmtId="0" fontId="5" fillId="0" borderId="12" xfId="3" applyFont="1" applyBorder="1" applyAlignment="1">
      <alignment horizontal="center" vertical="center" wrapText="1"/>
    </xf>
    <xf numFmtId="0" fontId="3" fillId="0" borderId="10" xfId="3" applyFont="1" applyBorder="1"/>
    <xf numFmtId="3" fontId="3" fillId="0" borderId="10" xfId="3" applyNumberFormat="1" applyFont="1" applyBorder="1"/>
    <xf numFmtId="3" fontId="3" fillId="0" borderId="13" xfId="3" applyNumberFormat="1" applyFont="1" applyBorder="1"/>
    <xf numFmtId="165" fontId="5" fillId="0" borderId="10" xfId="3" applyNumberFormat="1" applyFont="1" applyBorder="1"/>
    <xf numFmtId="165" fontId="3" fillId="0" borderId="10" xfId="3" applyNumberFormat="1" applyBorder="1"/>
    <xf numFmtId="165" fontId="3" fillId="0" borderId="13" xfId="3" applyNumberFormat="1" applyBorder="1"/>
    <xf numFmtId="165" fontId="5" fillId="0" borderId="11" xfId="3" applyNumberFormat="1" applyFont="1" applyBorder="1"/>
    <xf numFmtId="0" fontId="2" fillId="6" borderId="4" xfId="5" applyFont="1" applyFill="1" applyBorder="1"/>
    <xf numFmtId="165" fontId="3" fillId="6" borderId="0" xfId="3" applyNumberFormat="1" applyFill="1"/>
    <xf numFmtId="3" fontId="3" fillId="6" borderId="0" xfId="3" applyNumberFormat="1" applyFont="1" applyFill="1" applyBorder="1"/>
    <xf numFmtId="3" fontId="3" fillId="6" borderId="10" xfId="3" applyNumberFormat="1" applyFont="1" applyFill="1" applyBorder="1"/>
    <xf numFmtId="0" fontId="3" fillId="6" borderId="0" xfId="3" applyFont="1" applyFill="1"/>
    <xf numFmtId="0" fontId="6" fillId="6" borderId="0" xfId="3" applyFont="1" applyFill="1"/>
    <xf numFmtId="0" fontId="3" fillId="6" borderId="0" xfId="3" applyFill="1"/>
  </cellXfs>
  <cellStyles count="32">
    <cellStyle name="%" xfId="24" xr:uid="{717539B5-BAAD-4068-81F3-269AFFC9C867}"/>
    <cellStyle name="Comma 2" xfId="4" xr:uid="{D6FAF0E0-57E9-44C4-8675-E14EE36B01AE}"/>
    <cellStyle name="Comma 2 2" xfId="20" xr:uid="{E1FBB017-6011-49DB-BF10-DB7613FA3778}"/>
    <cellStyle name="Comma 2 3" xfId="7" xr:uid="{C8B42009-69E4-4550-9C6A-D154069DCFA0}"/>
    <cellStyle name="Comma 3" xfId="9" xr:uid="{9E7CA40C-EF57-4BDA-9BC1-778D04CFFDFD}"/>
    <cellStyle name="Currency 3" xfId="28" xr:uid="{356039A3-CC2F-40C7-A0D1-79DE266791B6}"/>
    <cellStyle name="Heading" xfId="10" xr:uid="{2DA690FB-98D7-4532-8491-49B80D4CC531}"/>
    <cellStyle name="Hyperlink 2" xfId="22" xr:uid="{3B34DA23-CE42-4DBE-9F42-07DCE61D2552}"/>
    <cellStyle name="Normal" xfId="0" builtinId="0"/>
    <cellStyle name="Normal 10" xfId="30" xr:uid="{DC266DE0-B959-4343-AA0F-D703D4FEA646}"/>
    <cellStyle name="Normal 11" xfId="18" xr:uid="{C436321B-1838-490F-8326-590AC253999B}"/>
    <cellStyle name="Normal 12" xfId="8" xr:uid="{1AA90A11-7409-4A71-A644-F33B9ACE9672}"/>
    <cellStyle name="Normal 2" xfId="3" xr:uid="{15D1E85A-95D1-40CF-B831-079D335F371E}"/>
    <cellStyle name="Normal 2 2" xfId="5" xr:uid="{85DD953C-2B03-43E6-A969-75A13D0BBFF6}"/>
    <cellStyle name="Normal 2 2 2" xfId="23" xr:uid="{40847E83-41BF-44B3-A455-0B01814DAA8B}"/>
    <cellStyle name="Normal 2 2 3" xfId="11" xr:uid="{3F64161F-50FF-408D-900B-A8EFDE8A1384}"/>
    <cellStyle name="Normal 2 3" xfId="13" xr:uid="{31812F6B-4296-4D1D-BD6F-AB3EB939981A}"/>
    <cellStyle name="Normal 3" xfId="2" xr:uid="{A525BB69-C1B0-40B5-A9BF-7802C9569B8A}"/>
    <cellStyle name="Normal 3 2" xfId="16" xr:uid="{526623E0-CC9E-429E-BC31-72C9BC27D80E}"/>
    <cellStyle name="Normal 3 3" xfId="12" xr:uid="{BC148280-25BB-4B71-AAE0-A8D4BE42D721}"/>
    <cellStyle name="Normal 4" xfId="14" xr:uid="{326D9A87-44A7-4FA3-8380-A39ACDA4BA22}"/>
    <cellStyle name="Normal 4 2" xfId="21" xr:uid="{E0F7B88C-DF7B-4D02-8AA7-D24DA52453CE}"/>
    <cellStyle name="Normal 4 3" xfId="26" xr:uid="{A8314047-54BD-4443-A13A-EC488F8C84CB}"/>
    <cellStyle name="Normal 4 4" xfId="31" xr:uid="{2785E959-531F-4AC7-B0FA-18B9748574C4}"/>
    <cellStyle name="Normal 5" xfId="15" xr:uid="{BF4B885D-5446-4DE9-A766-FC800183EED4}"/>
    <cellStyle name="Normal 6" xfId="17" xr:uid="{29D23037-8243-48CC-8745-80CB9DF1E446}"/>
    <cellStyle name="Normal 7" xfId="25" xr:uid="{88CE2310-8F70-4C29-89A5-CAF1BA99B809}"/>
    <cellStyle name="Normal 8" xfId="27" xr:uid="{1F0C2751-06C7-49DC-A944-0F10EC4E2D8E}"/>
    <cellStyle name="Normal 81" xfId="1" xr:uid="{01399C44-7817-48AB-A2E8-78636FCD916A}"/>
    <cellStyle name="Normal 9" xfId="29" xr:uid="{19A96FF8-51C3-4A46-88DC-CF3A39945EF1}"/>
    <cellStyle name="Percent 2" xfId="6" xr:uid="{96D54C58-3C50-44DD-A777-72D6BD3F849C}"/>
    <cellStyle name="Percent 2 2" xfId="19" xr:uid="{AE11BDDA-63DE-46DB-B55B-6BD588EFFD7E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1BEC-3A34-4DDC-9AB6-D974629E1686}">
  <dimension ref="B1:M58"/>
  <sheetViews>
    <sheetView tabSelected="1" zoomScaleNormal="100" workbookViewId="0">
      <pane xSplit="2" ySplit="3" topLeftCell="C49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ColWidth="9.08984375" defaultRowHeight="15.5" x14ac:dyDescent="0.35"/>
  <cols>
    <col min="1" max="1" width="4.6328125" style="2" customWidth="1"/>
    <col min="2" max="2" width="39.6328125" style="2" customWidth="1"/>
    <col min="3" max="7" width="14.36328125" style="2" customWidth="1"/>
    <col min="8" max="8" width="14.36328125" style="5" customWidth="1"/>
    <col min="9" max="9" width="16.7265625" style="2" customWidth="1"/>
    <col min="10" max="10" width="11.7265625" style="2" bestFit="1" customWidth="1"/>
    <col min="11" max="16384" width="9.08984375" style="2"/>
  </cols>
  <sheetData>
    <row r="1" spans="2:10" x14ac:dyDescent="0.35">
      <c r="B1" s="32" t="s">
        <v>60</v>
      </c>
      <c r="F1" s="4"/>
      <c r="G1" s="2" t="s">
        <v>66</v>
      </c>
      <c r="H1" s="27" t="s">
        <v>59</v>
      </c>
    </row>
    <row r="3" spans="2:10" ht="78" x14ac:dyDescent="0.35">
      <c r="B3" s="6" t="s">
        <v>0</v>
      </c>
      <c r="C3" s="30" t="s">
        <v>62</v>
      </c>
      <c r="D3" s="30" t="s">
        <v>3</v>
      </c>
      <c r="E3" s="30" t="s">
        <v>63</v>
      </c>
      <c r="F3" s="30" t="s">
        <v>64</v>
      </c>
      <c r="G3" s="30" t="s">
        <v>61</v>
      </c>
      <c r="H3" s="41" t="s">
        <v>4</v>
      </c>
    </row>
    <row r="4" spans="2:10" x14ac:dyDescent="0.35">
      <c r="B4" s="9"/>
      <c r="C4" s="11"/>
      <c r="D4" s="11"/>
      <c r="E4" s="11"/>
      <c r="F4" s="11"/>
      <c r="G4" s="38"/>
      <c r="H4" s="42"/>
    </row>
    <row r="5" spans="2:10" x14ac:dyDescent="0.35">
      <c r="B5" s="12" t="s">
        <v>5</v>
      </c>
      <c r="C5" s="35">
        <v>114588.72000000003</v>
      </c>
      <c r="D5" s="14">
        <f>E5-C5</f>
        <v>-196831.63000000003</v>
      </c>
      <c r="E5" s="14">
        <v>-82242.91</v>
      </c>
      <c r="F5" s="14">
        <v>1036652</v>
      </c>
      <c r="G5" s="39">
        <f>F5*8%</f>
        <v>82932.160000000003</v>
      </c>
      <c r="H5" s="43" t="str">
        <f>IF(E5&gt;G5,E5-G5,"")</f>
        <v/>
      </c>
      <c r="I5" s="15"/>
      <c r="J5" s="33"/>
    </row>
    <row r="6" spans="2:10" x14ac:dyDescent="0.35">
      <c r="B6" s="12" t="s">
        <v>7</v>
      </c>
      <c r="C6" s="35">
        <v>24817.45</v>
      </c>
      <c r="D6" s="14">
        <f t="shared" ref="D6:D8" si="0">E6-C6</f>
        <v>-21130.05</v>
      </c>
      <c r="E6" s="14">
        <v>3687.4</v>
      </c>
      <c r="F6" s="14">
        <v>650465</v>
      </c>
      <c r="G6" s="39">
        <f t="shared" ref="G6:G8" si="1">F6*8%</f>
        <v>52037.200000000004</v>
      </c>
      <c r="H6" s="43" t="str">
        <f t="shared" ref="H6:H8" si="2">IF(E6&gt;G6,E6-G6,"")</f>
        <v/>
      </c>
      <c r="I6" s="15"/>
      <c r="J6" s="15"/>
    </row>
    <row r="7" spans="2:10" x14ac:dyDescent="0.35">
      <c r="B7" s="12" t="s">
        <v>8</v>
      </c>
      <c r="C7" s="35">
        <v>-167424.54</v>
      </c>
      <c r="D7" s="14">
        <f t="shared" si="0"/>
        <v>952.72000000000116</v>
      </c>
      <c r="E7" s="14">
        <v>-166471.82</v>
      </c>
      <c r="F7" s="14">
        <v>1226694</v>
      </c>
      <c r="G7" s="39">
        <f t="shared" si="1"/>
        <v>98135.52</v>
      </c>
      <c r="H7" s="43" t="str">
        <f t="shared" si="2"/>
        <v/>
      </c>
      <c r="I7" s="15"/>
      <c r="J7" s="15"/>
    </row>
    <row r="8" spans="2:10" x14ac:dyDescent="0.35">
      <c r="B8" s="12" t="s">
        <v>10</v>
      </c>
      <c r="C8" s="36">
        <v>352089.62</v>
      </c>
      <c r="D8" s="18">
        <f t="shared" si="0"/>
        <v>34222.459999999963</v>
      </c>
      <c r="E8" s="18">
        <v>386312.07999999996</v>
      </c>
      <c r="F8" s="18">
        <v>615691</v>
      </c>
      <c r="G8" s="18">
        <f t="shared" si="1"/>
        <v>49255.28</v>
      </c>
      <c r="H8" s="44">
        <f t="shared" si="2"/>
        <v>337056.79999999993</v>
      </c>
      <c r="I8" s="15"/>
      <c r="J8" s="33"/>
    </row>
    <row r="9" spans="2:10" x14ac:dyDescent="0.35">
      <c r="B9" s="19" t="s">
        <v>11</v>
      </c>
      <c r="C9" s="20">
        <f>SUM(C5:C8)</f>
        <v>324071.25</v>
      </c>
      <c r="D9" s="20">
        <f>SUM(D5:D8)</f>
        <v>-182786.50000000006</v>
      </c>
      <c r="E9" s="20">
        <f>SUM(E5:E8)</f>
        <v>141284.74999999994</v>
      </c>
      <c r="F9" s="20">
        <v>3730031.77</v>
      </c>
      <c r="G9" s="40">
        <f t="shared" ref="G9:H9" si="3">SUM(G5:G8)</f>
        <v>282360.16000000003</v>
      </c>
      <c r="H9" s="45">
        <f t="shared" si="3"/>
        <v>337056.79999999993</v>
      </c>
      <c r="I9" s="15"/>
      <c r="J9" s="15"/>
    </row>
    <row r="10" spans="2:10" x14ac:dyDescent="0.35">
      <c r="B10" s="12"/>
      <c r="C10" s="14"/>
      <c r="D10" s="14"/>
      <c r="E10" s="14"/>
      <c r="F10" s="14"/>
      <c r="G10" s="39"/>
      <c r="H10" s="43"/>
      <c r="I10" s="15"/>
      <c r="J10" s="15"/>
    </row>
    <row r="11" spans="2:10" x14ac:dyDescent="0.35">
      <c r="B11" s="12" t="s">
        <v>12</v>
      </c>
      <c r="C11" s="14">
        <v>-75479.03</v>
      </c>
      <c r="D11" s="14">
        <f>E11-C11</f>
        <v>-11430.290000000008</v>
      </c>
      <c r="E11" s="14">
        <v>-86909.32</v>
      </c>
      <c r="F11" s="14">
        <v>1437116</v>
      </c>
      <c r="G11" s="39">
        <f t="shared" ref="G11:G43" si="4">F11*8%</f>
        <v>114969.28</v>
      </c>
      <c r="H11" s="43" t="str">
        <f t="shared" ref="H11:H43" si="5">IF(E11&gt;G11,E11-G11,"")</f>
        <v/>
      </c>
      <c r="I11" s="15"/>
      <c r="J11" s="15"/>
    </row>
    <row r="12" spans="2:10" x14ac:dyDescent="0.35">
      <c r="B12" s="12" t="s">
        <v>14</v>
      </c>
      <c r="C12" s="14">
        <v>57391.360000000001</v>
      </c>
      <c r="D12" s="14">
        <f t="shared" ref="D12:D43" si="6">E12-C12</f>
        <v>-22759.17</v>
      </c>
      <c r="E12" s="14">
        <v>34632.19</v>
      </c>
      <c r="F12" s="14">
        <v>1357245</v>
      </c>
      <c r="G12" s="39">
        <f t="shared" si="4"/>
        <v>108579.6</v>
      </c>
      <c r="H12" s="43" t="str">
        <f t="shared" si="5"/>
        <v/>
      </c>
      <c r="I12" s="15"/>
      <c r="J12" s="33"/>
    </row>
    <row r="13" spans="2:10" x14ac:dyDescent="0.35">
      <c r="B13" s="12" t="s">
        <v>16</v>
      </c>
      <c r="C13" s="14">
        <v>5850.5699999998324</v>
      </c>
      <c r="D13" s="14">
        <f t="shared" si="6"/>
        <v>-95754.949999999837</v>
      </c>
      <c r="E13" s="14">
        <v>-89904.38</v>
      </c>
      <c r="F13" s="14">
        <v>1328011</v>
      </c>
      <c r="G13" s="39">
        <f t="shared" si="4"/>
        <v>106240.88</v>
      </c>
      <c r="H13" s="43" t="str">
        <f t="shared" si="5"/>
        <v/>
      </c>
      <c r="I13" s="15"/>
      <c r="J13" s="15"/>
    </row>
    <row r="14" spans="2:10" x14ac:dyDescent="0.35">
      <c r="B14" s="12" t="s">
        <v>17</v>
      </c>
      <c r="C14" s="14">
        <v>145456.49</v>
      </c>
      <c r="D14" s="14">
        <f t="shared" si="6"/>
        <v>-36579.876666666663</v>
      </c>
      <c r="E14" s="14">
        <v>108876.61333333333</v>
      </c>
      <c r="F14" s="14">
        <v>1377006.6</v>
      </c>
      <c r="G14" s="39">
        <f t="shared" si="4"/>
        <v>110160.52800000001</v>
      </c>
      <c r="H14" s="43" t="str">
        <f t="shared" si="5"/>
        <v/>
      </c>
      <c r="I14" s="15"/>
      <c r="J14" s="33"/>
    </row>
    <row r="15" spans="2:10" x14ac:dyDescent="0.35">
      <c r="B15" s="49" t="s">
        <v>19</v>
      </c>
      <c r="C15" s="50">
        <v>497458.50999999931</v>
      </c>
      <c r="D15" s="50">
        <f t="shared" si="6"/>
        <v>-140432.12999999942</v>
      </c>
      <c r="E15" s="50">
        <v>357026.37999999989</v>
      </c>
      <c r="F15" s="50">
        <v>2484002</v>
      </c>
      <c r="G15" s="51">
        <f t="shared" si="4"/>
        <v>198720.16</v>
      </c>
      <c r="H15" s="52">
        <f t="shared" si="5"/>
        <v>158306.21999999988</v>
      </c>
      <c r="I15" s="15"/>
      <c r="J15" s="33"/>
    </row>
    <row r="16" spans="2:10" x14ac:dyDescent="0.35">
      <c r="B16" s="12" t="s">
        <v>20</v>
      </c>
      <c r="C16" s="14">
        <v>-87417.239999999554</v>
      </c>
      <c r="D16" s="14">
        <f t="shared" si="6"/>
        <v>-24158.070000000444</v>
      </c>
      <c r="E16" s="14">
        <v>-111575.31</v>
      </c>
      <c r="F16" s="14">
        <v>2721585</v>
      </c>
      <c r="G16" s="39">
        <f t="shared" si="4"/>
        <v>217726.80000000002</v>
      </c>
      <c r="H16" s="43" t="str">
        <f t="shared" si="5"/>
        <v/>
      </c>
      <c r="I16" s="1"/>
      <c r="J16" s="15"/>
    </row>
    <row r="17" spans="2:13" x14ac:dyDescent="0.35">
      <c r="B17" s="12" t="s">
        <v>21</v>
      </c>
      <c r="C17" s="14">
        <v>92037.959999999497</v>
      </c>
      <c r="D17" s="14">
        <f t="shared" si="6"/>
        <v>174537.0400000005</v>
      </c>
      <c r="E17" s="14">
        <v>266575</v>
      </c>
      <c r="F17" s="14">
        <v>2516300</v>
      </c>
      <c r="G17" s="39">
        <f t="shared" si="4"/>
        <v>201304</v>
      </c>
      <c r="H17" s="43">
        <f t="shared" si="5"/>
        <v>65271</v>
      </c>
      <c r="I17" s="15"/>
      <c r="J17" s="33"/>
    </row>
    <row r="18" spans="2:13" x14ac:dyDescent="0.35">
      <c r="B18" s="12" t="s">
        <v>22</v>
      </c>
      <c r="C18" s="14">
        <v>230448.37</v>
      </c>
      <c r="D18" s="14">
        <f t="shared" si="6"/>
        <v>-122687.26999999999</v>
      </c>
      <c r="E18" s="14">
        <v>107761.1</v>
      </c>
      <c r="F18" s="14">
        <v>2666719.2999999998</v>
      </c>
      <c r="G18" s="39">
        <f t="shared" si="4"/>
        <v>213337.54399999999</v>
      </c>
      <c r="H18" s="43" t="str">
        <f t="shared" si="5"/>
        <v/>
      </c>
      <c r="I18" s="15"/>
      <c r="J18" s="33"/>
    </row>
    <row r="19" spans="2:13" x14ac:dyDescent="0.35">
      <c r="B19" s="12" t="s">
        <v>23</v>
      </c>
      <c r="C19" s="14">
        <v>96903.369999999879</v>
      </c>
      <c r="D19" s="14">
        <f t="shared" si="6"/>
        <v>30950.800000000119</v>
      </c>
      <c r="E19" s="14">
        <v>127854.17</v>
      </c>
      <c r="F19" s="14">
        <v>1173614</v>
      </c>
      <c r="G19" s="39">
        <f t="shared" si="4"/>
        <v>93889.12</v>
      </c>
      <c r="H19" s="43">
        <f t="shared" si="5"/>
        <v>33965.050000000003</v>
      </c>
      <c r="I19" s="15"/>
      <c r="J19" s="33"/>
    </row>
    <row r="20" spans="2:13" x14ac:dyDescent="0.35">
      <c r="B20" s="49" t="s">
        <v>24</v>
      </c>
      <c r="C20" s="50">
        <v>175445.97999999989</v>
      </c>
      <c r="D20" s="50">
        <f t="shared" si="6"/>
        <v>-66080.260000000388</v>
      </c>
      <c r="E20" s="50">
        <v>109365.71999999951</v>
      </c>
      <c r="F20" s="50">
        <v>1515648.3547868</v>
      </c>
      <c r="G20" s="51">
        <f t="shared" si="4"/>
        <v>121251.868382944</v>
      </c>
      <c r="H20" s="52" t="str">
        <f t="shared" si="5"/>
        <v/>
      </c>
      <c r="I20" s="15"/>
      <c r="J20" s="33"/>
      <c r="M20" s="21"/>
    </row>
    <row r="21" spans="2:13" x14ac:dyDescent="0.35">
      <c r="B21" s="12" t="s">
        <v>25</v>
      </c>
      <c r="C21" s="14">
        <v>83737.990000000398</v>
      </c>
      <c r="D21" s="14">
        <f t="shared" si="6"/>
        <v>-34757.380000000398</v>
      </c>
      <c r="E21" s="14">
        <v>48980.61</v>
      </c>
      <c r="F21" s="14">
        <v>1979494</v>
      </c>
      <c r="G21" s="39">
        <f t="shared" si="4"/>
        <v>158359.51999999999</v>
      </c>
      <c r="H21" s="43" t="str">
        <f t="shared" si="5"/>
        <v/>
      </c>
      <c r="I21" s="15"/>
      <c r="J21" s="33"/>
    </row>
    <row r="22" spans="2:13" x14ac:dyDescent="0.35">
      <c r="B22" s="12" t="s">
        <v>26</v>
      </c>
      <c r="C22" s="14">
        <v>-64929</v>
      </c>
      <c r="D22" s="14">
        <f t="shared" si="6"/>
        <v>70450.34</v>
      </c>
      <c r="E22" s="14">
        <v>5521.3400000000038</v>
      </c>
      <c r="F22" s="14">
        <v>1149156</v>
      </c>
      <c r="G22" s="39">
        <f t="shared" si="4"/>
        <v>91932.479999999996</v>
      </c>
      <c r="H22" s="43" t="str">
        <f t="shared" si="5"/>
        <v/>
      </c>
      <c r="I22" s="1"/>
      <c r="J22" s="15"/>
    </row>
    <row r="23" spans="2:13" x14ac:dyDescent="0.35">
      <c r="B23" s="12" t="s">
        <v>27</v>
      </c>
      <c r="C23" s="14">
        <v>22338.450000000215</v>
      </c>
      <c r="D23" s="14">
        <f t="shared" si="6"/>
        <v>-158661.94000000021</v>
      </c>
      <c r="E23" s="14">
        <v>-136323.49</v>
      </c>
      <c r="F23" s="14">
        <v>1064282</v>
      </c>
      <c r="G23" s="39">
        <f t="shared" si="4"/>
        <v>85142.56</v>
      </c>
      <c r="H23" s="43" t="str">
        <f t="shared" si="5"/>
        <v/>
      </c>
      <c r="I23" s="1"/>
      <c r="J23" s="15"/>
    </row>
    <row r="24" spans="2:13" x14ac:dyDescent="0.35">
      <c r="B24" s="12" t="s">
        <v>28</v>
      </c>
      <c r="C24" s="14">
        <v>-26648.060000000056</v>
      </c>
      <c r="D24" s="14">
        <f t="shared" si="6"/>
        <v>-51320.369999999966</v>
      </c>
      <c r="E24" s="14">
        <v>-77968.430000000022</v>
      </c>
      <c r="F24" s="14">
        <v>1368745</v>
      </c>
      <c r="G24" s="39">
        <f t="shared" si="4"/>
        <v>109499.6</v>
      </c>
      <c r="H24" s="43" t="str">
        <f t="shared" si="5"/>
        <v/>
      </c>
      <c r="I24" s="1"/>
      <c r="J24" s="15"/>
    </row>
    <row r="25" spans="2:13" x14ac:dyDescent="0.35">
      <c r="B25" s="12" t="s">
        <v>29</v>
      </c>
      <c r="C25" s="14">
        <v>195789.06000000006</v>
      </c>
      <c r="D25" s="14">
        <f t="shared" si="6"/>
        <v>-98001.990000000049</v>
      </c>
      <c r="E25" s="14">
        <v>97787.07</v>
      </c>
      <c r="F25" s="14">
        <v>1060926</v>
      </c>
      <c r="G25" s="39">
        <f t="shared" si="4"/>
        <v>84874.08</v>
      </c>
      <c r="H25" s="43">
        <f t="shared" si="5"/>
        <v>12912.990000000005</v>
      </c>
      <c r="I25" s="15"/>
      <c r="J25" s="33"/>
    </row>
    <row r="26" spans="2:13" x14ac:dyDescent="0.35">
      <c r="B26" s="12" t="s">
        <v>30</v>
      </c>
      <c r="C26" s="14">
        <v>-15317</v>
      </c>
      <c r="D26" s="14">
        <f t="shared" si="6"/>
        <v>20786.019999999997</v>
      </c>
      <c r="E26" s="14">
        <v>5469.0199999999986</v>
      </c>
      <c r="F26" s="14">
        <v>1337727</v>
      </c>
      <c r="G26" s="39">
        <f t="shared" si="4"/>
        <v>107018.16</v>
      </c>
      <c r="H26" s="43" t="str">
        <f t="shared" si="5"/>
        <v/>
      </c>
      <c r="I26" s="1"/>
      <c r="J26" s="15"/>
    </row>
    <row r="27" spans="2:13" x14ac:dyDescent="0.35">
      <c r="B27" s="12" t="s">
        <v>31</v>
      </c>
      <c r="C27" s="14">
        <v>191338.58000000007</v>
      </c>
      <c r="D27" s="14">
        <f t="shared" si="6"/>
        <v>13530.779999999912</v>
      </c>
      <c r="E27" s="14">
        <v>204869.36</v>
      </c>
      <c r="F27" s="14">
        <v>1849559</v>
      </c>
      <c r="G27" s="39">
        <f t="shared" si="4"/>
        <v>147964.72</v>
      </c>
      <c r="H27" s="43">
        <f t="shared" si="5"/>
        <v>56904.639999999985</v>
      </c>
      <c r="I27" s="1"/>
      <c r="J27" s="15"/>
    </row>
    <row r="28" spans="2:13" x14ac:dyDescent="0.35">
      <c r="B28" s="12" t="s">
        <v>32</v>
      </c>
      <c r="C28" s="14">
        <v>94465.810000000041</v>
      </c>
      <c r="D28" s="14">
        <f t="shared" si="6"/>
        <v>1287.7799999999552</v>
      </c>
      <c r="E28" s="14">
        <v>95753.59</v>
      </c>
      <c r="F28" s="14">
        <v>1148223</v>
      </c>
      <c r="G28" s="39">
        <f t="shared" si="4"/>
        <v>91857.84</v>
      </c>
      <c r="H28" s="43">
        <f t="shared" si="5"/>
        <v>3895.75</v>
      </c>
      <c r="I28" s="15"/>
      <c r="J28" s="33"/>
    </row>
    <row r="29" spans="2:13" x14ac:dyDescent="0.35">
      <c r="B29" s="12" t="s">
        <v>33</v>
      </c>
      <c r="C29" s="14">
        <v>-27375.879999999554</v>
      </c>
      <c r="D29" s="14">
        <f t="shared" si="6"/>
        <v>5647.4999999995489</v>
      </c>
      <c r="E29" s="14">
        <v>-21728.380000000005</v>
      </c>
      <c r="F29" s="14">
        <v>1023548</v>
      </c>
      <c r="G29" s="39">
        <f t="shared" si="4"/>
        <v>81883.839999999997</v>
      </c>
      <c r="H29" s="43" t="str">
        <f t="shared" si="5"/>
        <v/>
      </c>
      <c r="I29" s="15"/>
      <c r="J29" s="33"/>
    </row>
    <row r="30" spans="2:13" x14ac:dyDescent="0.35">
      <c r="B30" s="12" t="s">
        <v>34</v>
      </c>
      <c r="C30" s="14">
        <v>66655.160000000193</v>
      </c>
      <c r="D30" s="14">
        <f t="shared" si="6"/>
        <v>18410.589999999807</v>
      </c>
      <c r="E30" s="14">
        <v>85065.75</v>
      </c>
      <c r="F30" s="14">
        <v>1093351</v>
      </c>
      <c r="G30" s="39">
        <f t="shared" si="4"/>
        <v>87468.08</v>
      </c>
      <c r="H30" s="43" t="str">
        <f t="shared" si="5"/>
        <v/>
      </c>
      <c r="I30" s="1"/>
      <c r="J30" s="15"/>
    </row>
    <row r="31" spans="2:13" x14ac:dyDescent="0.35">
      <c r="B31" s="12" t="s">
        <v>35</v>
      </c>
      <c r="C31" s="14">
        <v>62512.58999999996</v>
      </c>
      <c r="D31" s="14">
        <f t="shared" si="6"/>
        <v>-10532.049999999959</v>
      </c>
      <c r="E31" s="14">
        <v>51980.54</v>
      </c>
      <c r="F31" s="14">
        <v>1563883</v>
      </c>
      <c r="G31" s="39">
        <f t="shared" si="4"/>
        <v>125110.64</v>
      </c>
      <c r="H31" s="43" t="str">
        <f t="shared" si="5"/>
        <v/>
      </c>
      <c r="I31" s="15"/>
      <c r="J31" s="33"/>
    </row>
    <row r="32" spans="2:13" x14ac:dyDescent="0.35">
      <c r="B32" s="12" t="s">
        <v>36</v>
      </c>
      <c r="C32" s="14">
        <v>-397456.45999999996</v>
      </c>
      <c r="D32" s="14">
        <f t="shared" si="6"/>
        <v>39871.569999999949</v>
      </c>
      <c r="E32" s="14">
        <v>-357584.89</v>
      </c>
      <c r="F32" s="14">
        <v>1191997</v>
      </c>
      <c r="G32" s="39">
        <f t="shared" si="4"/>
        <v>95359.76</v>
      </c>
      <c r="H32" s="43" t="str">
        <f t="shared" si="5"/>
        <v/>
      </c>
      <c r="I32" s="15"/>
      <c r="J32" s="33"/>
    </row>
    <row r="33" spans="2:10" x14ac:dyDescent="0.35">
      <c r="B33" s="12" t="s">
        <v>37</v>
      </c>
      <c r="C33" s="14">
        <v>82642.639999999621</v>
      </c>
      <c r="D33" s="14">
        <f t="shared" si="6"/>
        <v>-82642.639999999621</v>
      </c>
      <c r="E33" s="14">
        <v>0</v>
      </c>
      <c r="F33" s="14">
        <v>1241335</v>
      </c>
      <c r="G33" s="39">
        <f t="shared" si="4"/>
        <v>99306.8</v>
      </c>
      <c r="H33" s="43" t="str">
        <f t="shared" si="5"/>
        <v/>
      </c>
      <c r="I33" s="1"/>
      <c r="J33" s="15"/>
    </row>
    <row r="34" spans="2:10" x14ac:dyDescent="0.35">
      <c r="B34" s="49" t="s">
        <v>38</v>
      </c>
      <c r="C34" s="50">
        <v>-52262.129999999845</v>
      </c>
      <c r="D34" s="50">
        <f t="shared" si="6"/>
        <v>-181518.93399999948</v>
      </c>
      <c r="E34" s="50">
        <v>-233781.06399999931</v>
      </c>
      <c r="F34" s="50">
        <v>1691697</v>
      </c>
      <c r="G34" s="51">
        <f t="shared" si="4"/>
        <v>135335.76</v>
      </c>
      <c r="H34" s="52" t="str">
        <f t="shared" si="5"/>
        <v/>
      </c>
      <c r="I34" s="1"/>
      <c r="J34" s="15"/>
    </row>
    <row r="35" spans="2:10" x14ac:dyDescent="0.35">
      <c r="B35" s="12" t="s">
        <v>39</v>
      </c>
      <c r="C35" s="14">
        <v>-29822</v>
      </c>
      <c r="D35" s="14">
        <f t="shared" si="6"/>
        <v>253.91999999999825</v>
      </c>
      <c r="E35" s="14">
        <v>-29568.080000000002</v>
      </c>
      <c r="F35" s="14">
        <v>1260218</v>
      </c>
      <c r="G35" s="39">
        <f t="shared" si="4"/>
        <v>100817.44</v>
      </c>
      <c r="H35" s="43" t="str">
        <f t="shared" si="5"/>
        <v/>
      </c>
      <c r="I35" s="1"/>
      <c r="J35" s="15"/>
    </row>
    <row r="36" spans="2:10" ht="14.25" customHeight="1" x14ac:dyDescent="0.35">
      <c r="B36" s="12" t="s">
        <v>40</v>
      </c>
      <c r="C36" s="14">
        <v>3886.1200000005774</v>
      </c>
      <c r="D36" s="14">
        <f t="shared" si="6"/>
        <v>3695.2299999994229</v>
      </c>
      <c r="E36" s="14">
        <v>7581.35</v>
      </c>
      <c r="F36" s="14">
        <v>1413362</v>
      </c>
      <c r="G36" s="39">
        <f t="shared" si="4"/>
        <v>113068.96</v>
      </c>
      <c r="H36" s="43" t="str">
        <f t="shared" si="5"/>
        <v/>
      </c>
      <c r="I36" s="1"/>
      <c r="J36" s="15"/>
    </row>
    <row r="37" spans="2:10" x14ac:dyDescent="0.35">
      <c r="B37" s="12" t="s">
        <v>41</v>
      </c>
      <c r="C37" s="14">
        <v>245153.1799999995</v>
      </c>
      <c r="D37" s="14">
        <f t="shared" si="6"/>
        <v>-127661.4799999995</v>
      </c>
      <c r="E37" s="14">
        <v>117491.7</v>
      </c>
      <c r="F37" s="14">
        <v>1304969</v>
      </c>
      <c r="G37" s="39">
        <f t="shared" si="4"/>
        <v>104397.52</v>
      </c>
      <c r="H37" s="43">
        <f t="shared" si="5"/>
        <v>13094.179999999993</v>
      </c>
      <c r="I37" s="15"/>
      <c r="J37" s="33"/>
    </row>
    <row r="38" spans="2:10" x14ac:dyDescent="0.35">
      <c r="B38" s="12" t="s">
        <v>42</v>
      </c>
      <c r="C38" s="14">
        <v>23481.520000000484</v>
      </c>
      <c r="D38" s="14">
        <f t="shared" si="6"/>
        <v>25189.499999999513</v>
      </c>
      <c r="E38" s="14">
        <v>48671.02</v>
      </c>
      <c r="F38" s="14">
        <v>1655835</v>
      </c>
      <c r="G38" s="39">
        <f t="shared" si="4"/>
        <v>132466.79999999999</v>
      </c>
      <c r="H38" s="43" t="str">
        <f t="shared" si="5"/>
        <v/>
      </c>
      <c r="I38" s="1"/>
      <c r="J38" s="15"/>
    </row>
    <row r="39" spans="2:10" x14ac:dyDescent="0.35">
      <c r="B39" s="49" t="s">
        <v>43</v>
      </c>
      <c r="C39" s="50">
        <v>28090.189999999715</v>
      </c>
      <c r="D39" s="50">
        <f t="shared" si="6"/>
        <v>-161998.95000000019</v>
      </c>
      <c r="E39" s="50">
        <v>-133908.76000000047</v>
      </c>
      <c r="F39" s="50">
        <v>1192023</v>
      </c>
      <c r="G39" s="51">
        <f t="shared" si="4"/>
        <v>95361.84</v>
      </c>
      <c r="H39" s="52" t="str">
        <f t="shared" si="5"/>
        <v/>
      </c>
      <c r="I39" s="1"/>
      <c r="J39" s="15"/>
    </row>
    <row r="40" spans="2:10" x14ac:dyDescent="0.35">
      <c r="B40" s="12" t="s">
        <v>44</v>
      </c>
      <c r="C40" s="14">
        <v>43952.020000000193</v>
      </c>
      <c r="D40" s="14">
        <f t="shared" si="6"/>
        <v>-23965.730000000192</v>
      </c>
      <c r="E40" s="14">
        <v>19986.29</v>
      </c>
      <c r="F40" s="14">
        <v>1279630</v>
      </c>
      <c r="G40" s="39">
        <f t="shared" si="4"/>
        <v>102370.40000000001</v>
      </c>
      <c r="H40" s="43" t="str">
        <f t="shared" si="5"/>
        <v/>
      </c>
      <c r="I40" s="1"/>
      <c r="J40" s="15"/>
    </row>
    <row r="41" spans="2:10" x14ac:dyDescent="0.35">
      <c r="B41" s="49" t="s">
        <v>45</v>
      </c>
      <c r="C41" s="50">
        <v>-62576.650000000605</v>
      </c>
      <c r="D41" s="50">
        <f t="shared" si="6"/>
        <v>-56304.979999999283</v>
      </c>
      <c r="E41" s="50">
        <v>-118881.62999999989</v>
      </c>
      <c r="F41" s="50">
        <v>1165000</v>
      </c>
      <c r="G41" s="51">
        <f t="shared" si="4"/>
        <v>93200</v>
      </c>
      <c r="H41" s="52" t="str">
        <f t="shared" si="5"/>
        <v/>
      </c>
      <c r="I41" s="1"/>
      <c r="J41" s="15"/>
    </row>
    <row r="42" spans="2:10" x14ac:dyDescent="0.35">
      <c r="B42" s="12" t="s">
        <v>46</v>
      </c>
      <c r="C42" s="14">
        <v>159639.36999999944</v>
      </c>
      <c r="D42" s="14">
        <f t="shared" si="6"/>
        <v>61029.286666667205</v>
      </c>
      <c r="E42" s="14">
        <v>220668.65666666665</v>
      </c>
      <c r="F42" s="14">
        <v>1222561.2</v>
      </c>
      <c r="G42" s="39">
        <f t="shared" si="4"/>
        <v>97804.895999999993</v>
      </c>
      <c r="H42" s="43">
        <f t="shared" si="5"/>
        <v>122863.76066666665</v>
      </c>
      <c r="I42" s="15"/>
      <c r="J42" s="33"/>
    </row>
    <row r="43" spans="2:10" x14ac:dyDescent="0.35">
      <c r="B43" s="12" t="s">
        <v>47</v>
      </c>
      <c r="C43" s="36">
        <v>-188834.96000000031</v>
      </c>
      <c r="D43" s="18">
        <f t="shared" si="6"/>
        <v>-57733.679999999702</v>
      </c>
      <c r="E43" s="18">
        <v>-246568.64</v>
      </c>
      <c r="F43" s="18">
        <v>1018187.63</v>
      </c>
      <c r="G43" s="18">
        <f t="shared" si="4"/>
        <v>81455.010399999999</v>
      </c>
      <c r="H43" s="44" t="str">
        <f t="shared" si="5"/>
        <v/>
      </c>
      <c r="I43" s="15"/>
      <c r="J43" s="15"/>
    </row>
    <row r="44" spans="2:10" x14ac:dyDescent="0.35">
      <c r="B44" s="19" t="s">
        <v>48</v>
      </c>
      <c r="C44" s="20">
        <f>SUM(C11:C43)</f>
        <v>1576556.879999999</v>
      </c>
      <c r="D44" s="20">
        <f>SUM(D11:D43)</f>
        <v>-1099341.7839999995</v>
      </c>
      <c r="E44" s="20">
        <f>SUM(E11:E43)</f>
        <v>477215.09599999955</v>
      </c>
      <c r="F44" s="20">
        <v>49116671.399999991</v>
      </c>
      <c r="G44" s="40">
        <f t="shared" ref="G44:H44" si="7">SUM(G11:G43)</f>
        <v>3908236.4867829438</v>
      </c>
      <c r="H44" s="45">
        <f t="shared" si="7"/>
        <v>467213.59066666657</v>
      </c>
      <c r="I44" s="15"/>
      <c r="J44" s="15"/>
    </row>
    <row r="45" spans="2:10" x14ac:dyDescent="0.35">
      <c r="B45" s="12"/>
      <c r="C45" s="14"/>
      <c r="D45" s="14"/>
      <c r="E45" s="14"/>
      <c r="F45" s="14"/>
      <c r="G45" s="37"/>
      <c r="H45" s="46"/>
      <c r="I45" s="15"/>
      <c r="J45" s="15"/>
    </row>
    <row r="46" spans="2:10" x14ac:dyDescent="0.35">
      <c r="B46" s="12" t="s">
        <v>49</v>
      </c>
      <c r="C46" s="36">
        <v>652986</v>
      </c>
      <c r="D46" s="18">
        <f>E46-C46</f>
        <v>-205231.90000000002</v>
      </c>
      <c r="E46" s="18">
        <v>447754.1</v>
      </c>
      <c r="F46" s="18">
        <v>7856317</v>
      </c>
      <c r="G46" s="18">
        <f>F46*5%</f>
        <v>392815.85000000003</v>
      </c>
      <c r="H46" s="44">
        <f t="shared" ref="H46" si="8">IF(E46&gt;G46,E46-G46,"")</f>
        <v>54938.249999999942</v>
      </c>
      <c r="I46" s="15"/>
      <c r="J46" s="33"/>
    </row>
    <row r="47" spans="2:10" x14ac:dyDescent="0.35">
      <c r="B47" s="19" t="s">
        <v>50</v>
      </c>
      <c r="C47" s="20">
        <f>SUM(C46)</f>
        <v>652986</v>
      </c>
      <c r="D47" s="20">
        <f>SUM(D46)</f>
        <v>-205231.90000000002</v>
      </c>
      <c r="E47" s="20">
        <f>SUM(E46)</f>
        <v>447754.1</v>
      </c>
      <c r="F47" s="20">
        <v>7840379.9400000004</v>
      </c>
      <c r="G47" s="40">
        <f t="shared" ref="G47:H47" si="9">SUM(G46)</f>
        <v>392815.85000000003</v>
      </c>
      <c r="H47" s="45">
        <f t="shared" si="9"/>
        <v>54938.249999999942</v>
      </c>
      <c r="I47" s="15"/>
      <c r="J47" s="15"/>
    </row>
    <row r="48" spans="2:10" x14ac:dyDescent="0.35">
      <c r="B48" s="12"/>
      <c r="C48" s="14"/>
      <c r="D48" s="14"/>
      <c r="E48" s="14"/>
      <c r="F48" s="14"/>
      <c r="G48" s="37"/>
      <c r="H48" s="46"/>
      <c r="I48" s="15"/>
      <c r="J48" s="15"/>
    </row>
    <row r="49" spans="2:10" x14ac:dyDescent="0.35">
      <c r="B49" s="12" t="s">
        <v>51</v>
      </c>
      <c r="C49" s="14">
        <v>123410.68000000017</v>
      </c>
      <c r="D49" s="14">
        <f>E49-C49</f>
        <v>176848.23999999982</v>
      </c>
      <c r="E49" s="37">
        <v>300258.92</v>
      </c>
      <c r="F49" s="14">
        <v>2604638</v>
      </c>
      <c r="G49" s="37">
        <f t="shared" ref="G49:G50" si="10">F49*8%</f>
        <v>208371.04</v>
      </c>
      <c r="H49" s="43">
        <f t="shared" ref="H49:H50" si="11">IF(E49&gt;G49,E49-G49,"")</f>
        <v>91887.879999999976</v>
      </c>
      <c r="I49" s="15"/>
      <c r="J49" s="33"/>
    </row>
    <row r="50" spans="2:10" x14ac:dyDescent="0.35">
      <c r="B50" s="12" t="s">
        <v>52</v>
      </c>
      <c r="C50" s="36">
        <v>544547.18000000005</v>
      </c>
      <c r="D50" s="18">
        <f>E50-C50</f>
        <v>-64595.440000000177</v>
      </c>
      <c r="E50" s="18">
        <v>479951.73999999987</v>
      </c>
      <c r="F50" s="18">
        <v>3199964</v>
      </c>
      <c r="G50" s="18">
        <f t="shared" si="10"/>
        <v>255997.12</v>
      </c>
      <c r="H50" s="44">
        <f t="shared" si="11"/>
        <v>223954.61999999988</v>
      </c>
      <c r="I50" s="15"/>
      <c r="J50" s="33"/>
    </row>
    <row r="51" spans="2:10" x14ac:dyDescent="0.35">
      <c r="B51" s="22" t="s">
        <v>53</v>
      </c>
      <c r="C51" s="20">
        <f>SUM(C49:C50)</f>
        <v>667957.86000000022</v>
      </c>
      <c r="D51" s="20">
        <f>SUM(D49:D50)</f>
        <v>112252.79999999964</v>
      </c>
      <c r="E51" s="20">
        <f>SUM(E49:E50)</f>
        <v>780210.65999999992</v>
      </c>
      <c r="F51" s="20">
        <v>5796408.3100000005</v>
      </c>
      <c r="G51" s="40">
        <f t="shared" ref="G51:H51" si="12">SUM(G49:G50)</f>
        <v>464368.16000000003</v>
      </c>
      <c r="H51" s="45">
        <f t="shared" si="12"/>
        <v>315842.49999999988</v>
      </c>
    </row>
    <row r="52" spans="2:10" x14ac:dyDescent="0.35">
      <c r="B52" s="23"/>
      <c r="C52" s="18"/>
      <c r="D52" s="18"/>
      <c r="E52" s="18"/>
      <c r="F52" s="18"/>
      <c r="G52" s="18"/>
      <c r="H52" s="47"/>
    </row>
    <row r="53" spans="2:10" x14ac:dyDescent="0.35">
      <c r="B53" s="22" t="s">
        <v>54</v>
      </c>
      <c r="C53" s="20">
        <f>SUM(C51,C47,C44,C9)</f>
        <v>3221571.9899999993</v>
      </c>
      <c r="D53" s="20">
        <f>SUM(D51,D47,D44,D9)</f>
        <v>-1375107.3839999998</v>
      </c>
      <c r="E53" s="34">
        <f>SUM(E51,E47,E44,E9)</f>
        <v>1846464.6059999992</v>
      </c>
      <c r="F53" s="20">
        <v>66483491.419999994</v>
      </c>
      <c r="G53" s="40">
        <f t="shared" ref="G53:H53" si="13">SUM(G51,G47,G44,G9)</f>
        <v>5047780.6567829438</v>
      </c>
      <c r="H53" s="45">
        <f t="shared" si="13"/>
        <v>1175051.1406666664</v>
      </c>
    </row>
    <row r="54" spans="2:10" s="27" customFormat="1" ht="13.5" thickBot="1" x14ac:dyDescent="0.35">
      <c r="B54" s="24"/>
      <c r="C54" s="26"/>
      <c r="D54" s="26"/>
      <c r="E54" s="26"/>
      <c r="F54" s="26"/>
      <c r="G54" s="26"/>
      <c r="H54" s="48"/>
      <c r="I54" s="28"/>
    </row>
    <row r="55" spans="2:10" ht="16" thickTop="1" x14ac:dyDescent="0.35">
      <c r="G55" s="31"/>
      <c r="H55" s="31"/>
    </row>
    <row r="56" spans="2:10" x14ac:dyDescent="0.35">
      <c r="B56" s="53" t="s">
        <v>65</v>
      </c>
      <c r="C56" s="54"/>
      <c r="D56" s="54"/>
      <c r="E56" s="53"/>
      <c r="F56" s="53"/>
      <c r="G56" s="54"/>
      <c r="H56" s="55"/>
    </row>
    <row r="58" spans="2:10" x14ac:dyDescent="0.35">
      <c r="E58" s="29"/>
    </row>
  </sheetData>
  <autoFilter ref="B3:H54" xr:uid="{3CEFE803-840C-4884-9728-34CDDD96F8A6}"/>
  <conditionalFormatting sqref="I5">
    <cfRule type="iconSet" priority="18">
      <iconSet>
        <cfvo type="percent" val="0"/>
        <cfvo type="percent" val="33"/>
        <cfvo type="percent" val="67"/>
      </iconSet>
    </cfRule>
  </conditionalFormatting>
  <conditionalFormatting sqref="I6:I7 I9:I11 I13 I16 I22:I24 I26:I27 I30 I33:I36 I38:I41 I43:I45 I47:I48">
    <cfRule type="iconSet" priority="16">
      <iconSet>
        <cfvo type="percent" val="0"/>
        <cfvo type="percent" val="33"/>
        <cfvo type="percent" val="67"/>
      </iconSet>
    </cfRule>
  </conditionalFormatting>
  <conditionalFormatting sqref="I8">
    <cfRule type="iconSet" priority="13">
      <iconSet>
        <cfvo type="percent" val="0"/>
        <cfvo type="percent" val="33"/>
        <cfvo type="percent" val="67"/>
      </iconSet>
    </cfRule>
  </conditionalFormatting>
  <conditionalFormatting sqref="I12">
    <cfRule type="iconSet" priority="12">
      <iconSet>
        <cfvo type="percent" val="0"/>
        <cfvo type="percent" val="33"/>
        <cfvo type="percent" val="67"/>
      </iconSet>
    </cfRule>
  </conditionalFormatting>
  <conditionalFormatting sqref="I14:I15">
    <cfRule type="iconSet" priority="11">
      <iconSet>
        <cfvo type="percent" val="0"/>
        <cfvo type="percent" val="33"/>
        <cfvo type="percent" val="67"/>
      </iconSet>
    </cfRule>
  </conditionalFormatting>
  <conditionalFormatting sqref="I17:I21">
    <cfRule type="iconSet" priority="10">
      <iconSet>
        <cfvo type="percent" val="0"/>
        <cfvo type="percent" val="33"/>
        <cfvo type="percent" val="67"/>
      </iconSet>
    </cfRule>
  </conditionalFormatting>
  <conditionalFormatting sqref="I25">
    <cfRule type="iconSet" priority="9">
      <iconSet>
        <cfvo type="percent" val="0"/>
        <cfvo type="percent" val="33"/>
        <cfvo type="percent" val="67"/>
      </iconSet>
    </cfRule>
  </conditionalFormatting>
  <conditionalFormatting sqref="I28:I29">
    <cfRule type="iconSet" priority="8">
      <iconSet>
        <cfvo type="percent" val="0"/>
        <cfvo type="percent" val="33"/>
        <cfvo type="percent" val="67"/>
      </iconSet>
    </cfRule>
  </conditionalFormatting>
  <conditionalFormatting sqref="I31:I32">
    <cfRule type="iconSet" priority="7">
      <iconSet>
        <cfvo type="percent" val="0"/>
        <cfvo type="percent" val="33"/>
        <cfvo type="percent" val="67"/>
      </iconSet>
    </cfRule>
  </conditionalFormatting>
  <conditionalFormatting sqref="I37">
    <cfRule type="iconSet" priority="6">
      <iconSet>
        <cfvo type="percent" val="0"/>
        <cfvo type="percent" val="33"/>
        <cfvo type="percent" val="67"/>
      </iconSet>
    </cfRule>
  </conditionalFormatting>
  <conditionalFormatting sqref="I42">
    <cfRule type="iconSet" priority="5">
      <iconSet>
        <cfvo type="percent" val="0"/>
        <cfvo type="percent" val="33"/>
        <cfvo type="percent" val="67"/>
      </iconSet>
    </cfRule>
  </conditionalFormatting>
  <conditionalFormatting sqref="I46">
    <cfRule type="iconSet" priority="4">
      <iconSet>
        <cfvo type="percent" val="0"/>
        <cfvo type="percent" val="33"/>
        <cfvo type="percent" val="67"/>
      </iconSet>
    </cfRule>
  </conditionalFormatting>
  <conditionalFormatting sqref="I49:I50">
    <cfRule type="iconSet" priority="3">
      <iconSet>
        <cfvo type="percent" val="0"/>
        <cfvo type="percent" val="33"/>
        <cfvo type="percent" val="67"/>
      </iconSet>
    </cfRule>
  </conditionalFormatting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E67B-28D7-477D-997A-7AEE1E109E42}">
  <dimension ref="B1:N59"/>
  <sheetViews>
    <sheetView workbookViewId="0">
      <pane xSplit="3" ySplit="3" topLeftCell="D32" activePane="bottomRight" state="frozen"/>
      <selection pane="topRight" activeCell="D1" sqref="D1"/>
      <selection pane="bottomLeft" activeCell="A3" sqref="A3"/>
      <selection pane="bottomRight" activeCell="F39" sqref="F39"/>
    </sheetView>
  </sheetViews>
  <sheetFormatPr defaultColWidth="9.08984375" defaultRowHeight="15.5" x14ac:dyDescent="0.35"/>
  <cols>
    <col min="1" max="1" width="4.6328125" style="2" customWidth="1"/>
    <col min="2" max="2" width="39.6328125" style="2" customWidth="1"/>
    <col min="3" max="3" width="11.08984375" style="3" bestFit="1" customWidth="1"/>
    <col min="4" max="4" width="17.08984375" style="2" customWidth="1"/>
    <col min="5" max="7" width="16.7265625" style="2" customWidth="1"/>
    <col min="8" max="8" width="4.7265625" style="2" customWidth="1"/>
    <col min="9" max="9" width="9" style="5" customWidth="1"/>
    <col min="10" max="10" width="16.7265625" style="2" customWidth="1"/>
    <col min="11" max="11" width="11" style="2" bestFit="1" customWidth="1"/>
    <col min="12" max="16384" width="9.08984375" style="2"/>
  </cols>
  <sheetData>
    <row r="1" spans="2:11" x14ac:dyDescent="0.35">
      <c r="G1" s="4" t="s">
        <v>55</v>
      </c>
    </row>
    <row r="3" spans="2:11" ht="52.5" x14ac:dyDescent="0.35">
      <c r="B3" s="6" t="s">
        <v>0</v>
      </c>
      <c r="C3" s="7" t="s">
        <v>1</v>
      </c>
      <c r="D3" s="8" t="s">
        <v>2</v>
      </c>
      <c r="E3" s="8" t="s">
        <v>3</v>
      </c>
      <c r="F3" s="8" t="s">
        <v>56</v>
      </c>
      <c r="G3" s="8" t="s">
        <v>57</v>
      </c>
    </row>
    <row r="4" spans="2:11" x14ac:dyDescent="0.35">
      <c r="B4" s="9"/>
      <c r="C4" s="10"/>
      <c r="D4" s="11"/>
      <c r="E4" s="11" t="s">
        <v>58</v>
      </c>
      <c r="F4" s="11"/>
      <c r="G4" s="11" t="s">
        <v>58</v>
      </c>
    </row>
    <row r="5" spans="2:11" x14ac:dyDescent="0.35">
      <c r="B5" s="9"/>
      <c r="C5" s="10"/>
    </row>
    <row r="6" spans="2:11" x14ac:dyDescent="0.35">
      <c r="B6" s="12" t="s">
        <v>5</v>
      </c>
      <c r="C6" s="13" t="s">
        <v>6</v>
      </c>
      <c r="D6" s="14">
        <v>194041.88000000006</v>
      </c>
      <c r="E6" s="14">
        <f>F6-D6</f>
        <v>-79453.160000000033</v>
      </c>
      <c r="F6" s="14">
        <v>114588.72000000003</v>
      </c>
      <c r="G6" s="14">
        <v>478965.48</v>
      </c>
      <c r="I6" s="14"/>
      <c r="J6" s="15"/>
      <c r="K6" s="15"/>
    </row>
    <row r="7" spans="2:11" x14ac:dyDescent="0.35">
      <c r="B7" s="12" t="s">
        <v>7</v>
      </c>
      <c r="C7" s="16" t="str">
        <f>IF(F6&lt;0,"Red",(IF((E6*2+F6)&lt;0,"Amber",(IF(F6&lt;50000,"Amber","Green")))))</f>
        <v>Amber</v>
      </c>
      <c r="D7" s="14">
        <v>45270.130000000005</v>
      </c>
      <c r="E7" s="14">
        <f t="shared" ref="E7:E9" si="0">F7-D7</f>
        <v>-20452.68</v>
      </c>
      <c r="F7" s="14">
        <v>24817.450000000004</v>
      </c>
      <c r="G7" s="14">
        <v>505508.04999999993</v>
      </c>
      <c r="I7" s="14"/>
      <c r="J7" s="15"/>
      <c r="K7" s="15"/>
    </row>
    <row r="8" spans="2:11" x14ac:dyDescent="0.35">
      <c r="B8" s="12" t="s">
        <v>8</v>
      </c>
      <c r="C8" s="17" t="s">
        <v>9</v>
      </c>
      <c r="D8" s="14">
        <v>-19635.399999999994</v>
      </c>
      <c r="E8" s="14">
        <f t="shared" si="0"/>
        <v>-147789.13999999987</v>
      </c>
      <c r="F8" s="14">
        <v>-167424.53999999986</v>
      </c>
      <c r="G8" s="14">
        <v>439689.11</v>
      </c>
      <c r="I8" s="14"/>
      <c r="J8" s="15"/>
      <c r="K8" s="15"/>
    </row>
    <row r="9" spans="2:11" x14ac:dyDescent="0.35">
      <c r="B9" s="12" t="s">
        <v>10</v>
      </c>
      <c r="C9" s="13" t="s">
        <v>6</v>
      </c>
      <c r="D9" s="18">
        <v>264476.19</v>
      </c>
      <c r="E9" s="18">
        <f t="shared" si="0"/>
        <v>87613.43</v>
      </c>
      <c r="F9" s="18">
        <v>352089.62</v>
      </c>
      <c r="G9" s="18">
        <v>509278.10999999993</v>
      </c>
      <c r="I9" s="14"/>
      <c r="J9" s="15"/>
      <c r="K9" s="15"/>
    </row>
    <row r="10" spans="2:11" x14ac:dyDescent="0.35">
      <c r="B10" s="19" t="s">
        <v>11</v>
      </c>
      <c r="C10" s="10"/>
      <c r="D10" s="20">
        <v>484152.80000000005</v>
      </c>
      <c r="E10" s="20">
        <f>SUM(E6:E9)</f>
        <v>-160081.5499999999</v>
      </c>
      <c r="F10" s="20">
        <f>SUM(F6:F9)</f>
        <v>324071.25000000017</v>
      </c>
      <c r="G10" s="20">
        <f>SUM(G6:G9)</f>
        <v>1933440.7499999998</v>
      </c>
      <c r="I10" s="14"/>
      <c r="J10" s="15"/>
      <c r="K10" s="15"/>
    </row>
    <row r="11" spans="2:11" x14ac:dyDescent="0.35">
      <c r="B11" s="12"/>
      <c r="C11" s="10"/>
      <c r="D11" s="14"/>
      <c r="E11" s="14"/>
      <c r="F11" s="14"/>
      <c r="G11" s="14"/>
      <c r="I11" s="14"/>
      <c r="J11" s="15"/>
      <c r="K11" s="15"/>
    </row>
    <row r="12" spans="2:11" x14ac:dyDescent="0.35">
      <c r="B12" s="12" t="s">
        <v>12</v>
      </c>
      <c r="C12" s="17" t="s">
        <v>13</v>
      </c>
      <c r="D12" s="14">
        <v>-46382.85</v>
      </c>
      <c r="E12" s="14">
        <f>F12-D12</f>
        <v>-29096.18</v>
      </c>
      <c r="F12" s="14">
        <v>-75479.03</v>
      </c>
      <c r="G12" s="14">
        <v>1159929.8161941625</v>
      </c>
      <c r="I12" s="14"/>
      <c r="J12" s="15"/>
      <c r="K12" s="15"/>
    </row>
    <row r="13" spans="2:11" x14ac:dyDescent="0.35">
      <c r="B13" s="12" t="s">
        <v>14</v>
      </c>
      <c r="C13" s="13" t="s">
        <v>15</v>
      </c>
      <c r="D13" s="14">
        <v>237186.85</v>
      </c>
      <c r="E13" s="14">
        <f t="shared" ref="E13:E44" si="1">F13-D13</f>
        <v>-179795.49</v>
      </c>
      <c r="F13" s="14">
        <v>57391.360000000001</v>
      </c>
      <c r="G13" s="14">
        <v>1128273.6210114658</v>
      </c>
      <c r="I13" s="14"/>
      <c r="J13" s="15"/>
      <c r="K13" s="15"/>
    </row>
    <row r="14" spans="2:11" x14ac:dyDescent="0.35">
      <c r="B14" s="12" t="s">
        <v>16</v>
      </c>
      <c r="C14" s="17" t="s">
        <v>13</v>
      </c>
      <c r="D14" s="14">
        <v>139512.68</v>
      </c>
      <c r="E14" s="14">
        <f t="shared" si="1"/>
        <v>-133662.11000000016</v>
      </c>
      <c r="F14" s="14">
        <v>5850.5699999998324</v>
      </c>
      <c r="G14" s="14">
        <v>1198251.3699722982</v>
      </c>
      <c r="I14" s="14"/>
      <c r="J14" s="15"/>
      <c r="K14" s="15"/>
    </row>
    <row r="15" spans="2:11" x14ac:dyDescent="0.35">
      <c r="B15" s="12" t="s">
        <v>17</v>
      </c>
      <c r="C15" s="13" t="s">
        <v>18</v>
      </c>
      <c r="D15" s="14">
        <v>219090.17000000004</v>
      </c>
      <c r="E15" s="14">
        <f t="shared" si="1"/>
        <v>-73633.680000000051</v>
      </c>
      <c r="F15" s="14">
        <v>145456.49</v>
      </c>
      <c r="G15" s="14">
        <v>1100925.7587973448</v>
      </c>
      <c r="I15" s="14"/>
      <c r="J15" s="15"/>
      <c r="K15" s="15"/>
    </row>
    <row r="16" spans="2:11" x14ac:dyDescent="0.35">
      <c r="B16" s="12" t="s">
        <v>19</v>
      </c>
      <c r="C16" s="13" t="s">
        <v>15</v>
      </c>
      <c r="D16" s="14">
        <v>537605.25</v>
      </c>
      <c r="E16" s="14">
        <f t="shared" si="1"/>
        <v>-40146.740000000689</v>
      </c>
      <c r="F16" s="14">
        <v>497458.50999999931</v>
      </c>
      <c r="G16" s="14">
        <v>2066834.5875804345</v>
      </c>
      <c r="I16" s="14"/>
      <c r="J16" s="15"/>
      <c r="K16" s="15"/>
    </row>
    <row r="17" spans="2:14" x14ac:dyDescent="0.35">
      <c r="B17" s="12" t="s">
        <v>20</v>
      </c>
      <c r="C17" s="17" t="s">
        <v>13</v>
      </c>
      <c r="D17" s="14">
        <v>7813.25</v>
      </c>
      <c r="E17" s="14">
        <f t="shared" si="1"/>
        <v>-95230.489999999554</v>
      </c>
      <c r="F17" s="14">
        <v>-87417.239999999554</v>
      </c>
      <c r="G17" s="14">
        <v>2159671.1467744252</v>
      </c>
      <c r="I17" s="14"/>
      <c r="J17" s="15"/>
      <c r="K17" s="15"/>
    </row>
    <row r="18" spans="2:14" x14ac:dyDescent="0.35">
      <c r="B18" s="12" t="s">
        <v>21</v>
      </c>
      <c r="C18" s="13" t="s">
        <v>15</v>
      </c>
      <c r="D18" s="14">
        <v>338826.57</v>
      </c>
      <c r="E18" s="14">
        <f t="shared" si="1"/>
        <v>-246788.61000000051</v>
      </c>
      <c r="F18" s="14">
        <v>92037.959999999497</v>
      </c>
      <c r="G18" s="14">
        <v>2157335.8543036245</v>
      </c>
      <c r="I18" s="14"/>
      <c r="J18" s="15"/>
      <c r="K18" s="15"/>
    </row>
    <row r="19" spans="2:14" x14ac:dyDescent="0.35">
      <c r="B19" s="12" t="s">
        <v>22</v>
      </c>
      <c r="C19" s="13" t="s">
        <v>15</v>
      </c>
      <c r="D19" s="14">
        <v>379962.39999999997</v>
      </c>
      <c r="E19" s="14">
        <f t="shared" si="1"/>
        <v>-149514.02999999997</v>
      </c>
      <c r="F19" s="14">
        <v>230448.37</v>
      </c>
      <c r="G19" s="14">
        <v>2298896.8537930595</v>
      </c>
      <c r="I19" s="14"/>
      <c r="J19" s="15"/>
      <c r="K19" s="15"/>
    </row>
    <row r="20" spans="2:14" x14ac:dyDescent="0.35">
      <c r="B20" s="12" t="s">
        <v>23</v>
      </c>
      <c r="C20" s="13" t="s">
        <v>15</v>
      </c>
      <c r="D20" s="14">
        <v>166990.97999999998</v>
      </c>
      <c r="E20" s="14">
        <f t="shared" si="1"/>
        <v>-70087.610000000102</v>
      </c>
      <c r="F20" s="14">
        <v>96903.369999999879</v>
      </c>
      <c r="G20" s="14">
        <v>1080048.7126122341</v>
      </c>
      <c r="I20" s="14"/>
      <c r="J20" s="15"/>
      <c r="K20" s="15"/>
    </row>
    <row r="21" spans="2:14" x14ac:dyDescent="0.35">
      <c r="B21" s="12" t="s">
        <v>24</v>
      </c>
      <c r="C21" s="13" t="s">
        <v>15</v>
      </c>
      <c r="D21" s="14">
        <v>155328.71</v>
      </c>
      <c r="E21" s="14">
        <f t="shared" si="1"/>
        <v>20117.269999999902</v>
      </c>
      <c r="F21" s="14">
        <v>175445.97999999989</v>
      </c>
      <c r="G21" s="14">
        <v>1241229.249391848</v>
      </c>
      <c r="I21" s="14"/>
      <c r="J21" s="15"/>
      <c r="K21" s="15"/>
      <c r="N21" s="21"/>
    </row>
    <row r="22" spans="2:14" x14ac:dyDescent="0.35">
      <c r="B22" s="12" t="s">
        <v>25</v>
      </c>
      <c r="C22" s="13" t="s">
        <v>15</v>
      </c>
      <c r="D22" s="14">
        <v>19648.870000000003</v>
      </c>
      <c r="E22" s="14">
        <f t="shared" si="1"/>
        <v>64089.120000000396</v>
      </c>
      <c r="F22" s="14">
        <v>83737.990000000398</v>
      </c>
      <c r="G22" s="14">
        <v>1544481.4574248458</v>
      </c>
      <c r="I22" s="14"/>
      <c r="J22" s="15"/>
      <c r="K22" s="15"/>
    </row>
    <row r="23" spans="2:14" x14ac:dyDescent="0.35">
      <c r="B23" s="12" t="s">
        <v>26</v>
      </c>
      <c r="C23" s="17" t="s">
        <v>13</v>
      </c>
      <c r="D23" s="14">
        <v>31121.03</v>
      </c>
      <c r="E23" s="14">
        <f t="shared" si="1"/>
        <v>-96050.440000000381</v>
      </c>
      <c r="F23" s="14">
        <v>-64929.410000000382</v>
      </c>
      <c r="G23" s="14">
        <v>989177.55652715988</v>
      </c>
      <c r="I23" s="14"/>
      <c r="J23" s="15"/>
      <c r="K23" s="15"/>
    </row>
    <row r="24" spans="2:14" x14ac:dyDescent="0.35">
      <c r="B24" s="12" t="s">
        <v>27</v>
      </c>
      <c r="C24" s="16" t="s">
        <v>18</v>
      </c>
      <c r="D24" s="14">
        <v>15712.399999999994</v>
      </c>
      <c r="E24" s="14">
        <f t="shared" si="1"/>
        <v>6626.0500000002212</v>
      </c>
      <c r="F24" s="14">
        <v>22338.450000000215</v>
      </c>
      <c r="G24" s="14">
        <v>969144.42066617776</v>
      </c>
      <c r="I24" s="14"/>
      <c r="J24" s="15"/>
      <c r="K24" s="15"/>
    </row>
    <row r="25" spans="2:14" x14ac:dyDescent="0.35">
      <c r="B25" s="12" t="s">
        <v>28</v>
      </c>
      <c r="C25" s="17" t="s">
        <v>13</v>
      </c>
      <c r="D25" s="14">
        <v>41998.45</v>
      </c>
      <c r="E25" s="14">
        <f t="shared" si="1"/>
        <v>-68646.510000000053</v>
      </c>
      <c r="F25" s="14">
        <v>-26648.060000000056</v>
      </c>
      <c r="G25" s="14">
        <v>1151850.621158493</v>
      </c>
      <c r="I25" s="14"/>
      <c r="J25" s="15"/>
      <c r="K25" s="15"/>
    </row>
    <row r="26" spans="2:14" x14ac:dyDescent="0.35">
      <c r="B26" s="12" t="s">
        <v>29</v>
      </c>
      <c r="C26" s="13" t="s">
        <v>15</v>
      </c>
      <c r="D26" s="14">
        <v>199574.52</v>
      </c>
      <c r="E26" s="14">
        <f t="shared" si="1"/>
        <v>-3785.4599999999336</v>
      </c>
      <c r="F26" s="14">
        <v>195789.06000000006</v>
      </c>
      <c r="G26" s="14">
        <v>971441.25067353528</v>
      </c>
      <c r="I26" s="14"/>
      <c r="J26" s="15"/>
      <c r="K26" s="15"/>
    </row>
    <row r="27" spans="2:14" x14ac:dyDescent="0.35">
      <c r="B27" s="12" t="s">
        <v>30</v>
      </c>
      <c r="C27" s="17" t="s">
        <v>13</v>
      </c>
      <c r="D27" s="14">
        <v>-6171.91</v>
      </c>
      <c r="E27" s="14">
        <f t="shared" si="1"/>
        <v>-9144.7299999996649</v>
      </c>
      <c r="F27" s="14">
        <v>-15316.639999999665</v>
      </c>
      <c r="G27" s="14">
        <v>1097011.8019778079</v>
      </c>
      <c r="I27" s="14"/>
      <c r="J27" s="15"/>
      <c r="K27" s="15"/>
    </row>
    <row r="28" spans="2:14" x14ac:dyDescent="0.35">
      <c r="B28" s="12" t="s">
        <v>31</v>
      </c>
      <c r="C28" s="13" t="s">
        <v>15</v>
      </c>
      <c r="D28" s="14">
        <v>234013.27</v>
      </c>
      <c r="E28" s="14">
        <f t="shared" si="1"/>
        <v>-42674.689999999915</v>
      </c>
      <c r="F28" s="14">
        <v>191338.58000000007</v>
      </c>
      <c r="G28" s="14">
        <v>1624212.5577842321</v>
      </c>
      <c r="I28" s="14"/>
      <c r="J28" s="15"/>
      <c r="K28" s="15"/>
    </row>
    <row r="29" spans="2:14" x14ac:dyDescent="0.35">
      <c r="B29" s="12" t="s">
        <v>32</v>
      </c>
      <c r="C29" s="13" t="s">
        <v>15</v>
      </c>
      <c r="D29" s="14">
        <v>125261.97000000002</v>
      </c>
      <c r="E29" s="14">
        <f t="shared" si="1"/>
        <v>-30796.159999999974</v>
      </c>
      <c r="F29" s="14">
        <v>94465.810000000041</v>
      </c>
      <c r="G29" s="14">
        <v>1008536.1895421208</v>
      </c>
      <c r="I29" s="14"/>
      <c r="J29" s="15"/>
      <c r="K29" s="15"/>
    </row>
    <row r="30" spans="2:14" x14ac:dyDescent="0.35">
      <c r="B30" s="12" t="s">
        <v>33</v>
      </c>
      <c r="C30" s="17" t="s">
        <v>13</v>
      </c>
      <c r="D30" s="14">
        <v>94177.52</v>
      </c>
      <c r="E30" s="14">
        <f t="shared" si="1"/>
        <v>-121553.39999999956</v>
      </c>
      <c r="F30" s="14">
        <v>-27375.879999999554</v>
      </c>
      <c r="G30" s="14">
        <v>927687.71860085125</v>
      </c>
      <c r="I30" s="14"/>
      <c r="J30" s="15"/>
      <c r="K30" s="15"/>
    </row>
    <row r="31" spans="2:14" x14ac:dyDescent="0.35">
      <c r="B31" s="12" t="s">
        <v>34</v>
      </c>
      <c r="C31" s="13" t="s">
        <v>15</v>
      </c>
      <c r="D31" s="14">
        <v>86055.28</v>
      </c>
      <c r="E31" s="14">
        <f t="shared" si="1"/>
        <v>-19400.11999999985</v>
      </c>
      <c r="F31" s="14">
        <v>66655.160000000149</v>
      </c>
      <c r="G31" s="14">
        <v>1005857.9297121705</v>
      </c>
      <c r="I31" s="14"/>
      <c r="J31" s="15"/>
      <c r="K31" s="15"/>
    </row>
    <row r="32" spans="2:14" x14ac:dyDescent="0.35">
      <c r="B32" s="12" t="s">
        <v>35</v>
      </c>
      <c r="C32" s="13" t="s">
        <v>15</v>
      </c>
      <c r="D32" s="14">
        <v>75314.5</v>
      </c>
      <c r="E32" s="14">
        <f t="shared" si="1"/>
        <v>-12801.91000000004</v>
      </c>
      <c r="F32" s="14">
        <v>62512.58999999996</v>
      </c>
      <c r="G32" s="14">
        <v>1289718.8131433758</v>
      </c>
      <c r="I32" s="14"/>
      <c r="J32" s="15"/>
      <c r="K32" s="15"/>
    </row>
    <row r="33" spans="2:11" x14ac:dyDescent="0.35">
      <c r="B33" s="12" t="s">
        <v>36</v>
      </c>
      <c r="C33" s="17" t="s">
        <v>13</v>
      </c>
      <c r="D33" s="14">
        <v>-326645.69</v>
      </c>
      <c r="E33" s="14">
        <f t="shared" si="1"/>
        <v>-70810.76999999996</v>
      </c>
      <c r="F33" s="14">
        <v>-397456.45999999996</v>
      </c>
      <c r="G33" s="14">
        <v>1113584.7008005348</v>
      </c>
      <c r="I33" s="14"/>
      <c r="J33" s="15"/>
      <c r="K33" s="15"/>
    </row>
    <row r="34" spans="2:11" x14ac:dyDescent="0.35">
      <c r="B34" s="12" t="s">
        <v>37</v>
      </c>
      <c r="C34" s="13" t="s">
        <v>15</v>
      </c>
      <c r="D34" s="14">
        <v>14013.009999999998</v>
      </c>
      <c r="E34" s="14">
        <f t="shared" si="1"/>
        <v>68629.629999999626</v>
      </c>
      <c r="F34" s="14">
        <v>82642.639999999621</v>
      </c>
      <c r="G34" s="14">
        <v>1130297.7921334617</v>
      </c>
      <c r="I34" s="14"/>
      <c r="J34" s="15"/>
      <c r="K34" s="15"/>
    </row>
    <row r="35" spans="2:11" x14ac:dyDescent="0.35">
      <c r="B35" s="12" t="s">
        <v>38</v>
      </c>
      <c r="C35" s="17" t="s">
        <v>13</v>
      </c>
      <c r="D35" s="14">
        <v>-26388.97</v>
      </c>
      <c r="E35" s="14">
        <f t="shared" si="1"/>
        <v>-25873.159999999843</v>
      </c>
      <c r="F35" s="14">
        <v>-52262.129999999845</v>
      </c>
      <c r="G35" s="14">
        <v>1365930.1099626964</v>
      </c>
      <c r="I35" s="14"/>
      <c r="J35" s="15"/>
      <c r="K35" s="15"/>
    </row>
    <row r="36" spans="2:11" x14ac:dyDescent="0.35">
      <c r="B36" s="12" t="s">
        <v>39</v>
      </c>
      <c r="C36" s="17" t="s">
        <v>13</v>
      </c>
      <c r="D36" s="14">
        <v>254.32</v>
      </c>
      <c r="E36" s="14">
        <f t="shared" si="1"/>
        <v>-30076.10000000026</v>
      </c>
      <c r="F36" s="14">
        <v>-29821.780000000261</v>
      </c>
      <c r="G36" s="14">
        <v>1109411.8013088123</v>
      </c>
      <c r="I36" s="14"/>
      <c r="J36" s="15"/>
      <c r="K36" s="15"/>
    </row>
    <row r="37" spans="2:11" ht="14.25" customHeight="1" x14ac:dyDescent="0.35">
      <c r="B37" s="12" t="s">
        <v>40</v>
      </c>
      <c r="C37" s="17" t="s">
        <v>13</v>
      </c>
      <c r="D37" s="14">
        <v>40352.350000000006</v>
      </c>
      <c r="E37" s="14">
        <f t="shared" si="1"/>
        <v>-36466.229999999428</v>
      </c>
      <c r="F37" s="14">
        <v>3886.1200000005774</v>
      </c>
      <c r="G37" s="14">
        <v>1221570.7220992618</v>
      </c>
      <c r="I37" s="14"/>
      <c r="J37" s="15"/>
      <c r="K37" s="15"/>
    </row>
    <row r="38" spans="2:11" x14ac:dyDescent="0.35">
      <c r="B38" s="12" t="s">
        <v>41</v>
      </c>
      <c r="C38" s="13" t="s">
        <v>15</v>
      </c>
      <c r="D38" s="14">
        <v>278015.42000000004</v>
      </c>
      <c r="E38" s="14">
        <f t="shared" si="1"/>
        <v>-32862.240000000544</v>
      </c>
      <c r="F38" s="14">
        <v>245153.1799999995</v>
      </c>
      <c r="G38" s="14">
        <v>1102224.7363060866</v>
      </c>
      <c r="I38" s="14"/>
      <c r="J38" s="15"/>
      <c r="K38" s="15"/>
    </row>
    <row r="39" spans="2:11" x14ac:dyDescent="0.35">
      <c r="B39" s="12" t="s">
        <v>42</v>
      </c>
      <c r="C39" s="16" t="s">
        <v>18</v>
      </c>
      <c r="D39" s="14">
        <v>89258.22</v>
      </c>
      <c r="E39" s="14">
        <f t="shared" si="1"/>
        <v>-65776.699999999517</v>
      </c>
      <c r="F39" s="14">
        <v>23481.520000000484</v>
      </c>
      <c r="G39" s="14">
        <v>1371892.6646115833</v>
      </c>
      <c r="I39" s="14"/>
      <c r="J39" s="15"/>
      <c r="K39" s="15"/>
    </row>
    <row r="40" spans="2:11" x14ac:dyDescent="0.35">
      <c r="B40" s="12" t="s">
        <v>43</v>
      </c>
      <c r="C40" s="16" t="s">
        <v>18</v>
      </c>
      <c r="D40" s="14">
        <v>-107381.86</v>
      </c>
      <c r="E40" s="14">
        <f t="shared" si="1"/>
        <v>135472.04999999973</v>
      </c>
      <c r="F40" s="14">
        <v>28090.189999999715</v>
      </c>
      <c r="G40" s="14">
        <v>1043212.6360785832</v>
      </c>
      <c r="I40" s="14"/>
      <c r="J40" s="15"/>
      <c r="K40" s="15"/>
    </row>
    <row r="41" spans="2:11" x14ac:dyDescent="0.35">
      <c r="B41" s="12" t="s">
        <v>44</v>
      </c>
      <c r="C41" s="13" t="s">
        <v>15</v>
      </c>
      <c r="D41" s="14">
        <v>95569.549999999988</v>
      </c>
      <c r="E41" s="14">
        <f t="shared" si="1"/>
        <v>-51617.529999999795</v>
      </c>
      <c r="F41" s="14">
        <v>43952.020000000193</v>
      </c>
      <c r="G41" s="14">
        <v>1053556.4065538049</v>
      </c>
      <c r="I41" s="14"/>
      <c r="J41" s="15"/>
      <c r="K41" s="15"/>
    </row>
    <row r="42" spans="2:11" x14ac:dyDescent="0.35">
      <c r="B42" s="12" t="s">
        <v>45</v>
      </c>
      <c r="C42" s="17" t="s">
        <v>13</v>
      </c>
      <c r="D42" s="14">
        <v>-2922.83</v>
      </c>
      <c r="E42" s="14">
        <f t="shared" si="1"/>
        <v>-59653.820000000604</v>
      </c>
      <c r="F42" s="14">
        <v>-62576.650000000605</v>
      </c>
      <c r="G42" s="14">
        <v>1071206.9089841123</v>
      </c>
      <c r="I42" s="14"/>
      <c r="J42" s="15"/>
      <c r="K42" s="15"/>
    </row>
    <row r="43" spans="2:11" x14ac:dyDescent="0.35">
      <c r="B43" s="12" t="s">
        <v>46</v>
      </c>
      <c r="C43" s="13" t="s">
        <v>15</v>
      </c>
      <c r="D43" s="14">
        <v>273827.11</v>
      </c>
      <c r="E43" s="14">
        <f t="shared" si="1"/>
        <v>-114187.74000000054</v>
      </c>
      <c r="F43" s="14">
        <v>159639.36999999944</v>
      </c>
      <c r="G43" s="14">
        <v>1089636.652111918</v>
      </c>
      <c r="I43" s="14"/>
      <c r="J43" s="15"/>
      <c r="K43" s="15"/>
    </row>
    <row r="44" spans="2:11" x14ac:dyDescent="0.35">
      <c r="B44" s="12" t="s">
        <v>47</v>
      </c>
      <c r="C44" s="17" t="s">
        <v>13</v>
      </c>
      <c r="D44" s="18">
        <v>-23974.25</v>
      </c>
      <c r="E44" s="18">
        <f t="shared" si="1"/>
        <v>-164860.71000000031</v>
      </c>
      <c r="F44" s="18">
        <v>-188834.96000000031</v>
      </c>
      <c r="G44" s="18">
        <v>950074.38506077917</v>
      </c>
      <c r="I44" s="14"/>
      <c r="J44" s="15"/>
      <c r="K44" s="15"/>
    </row>
    <row r="45" spans="2:11" x14ac:dyDescent="0.35">
      <c r="B45" s="19" t="s">
        <v>48</v>
      </c>
      <c r="C45" s="10"/>
      <c r="D45" s="20">
        <v>3356616.2899999996</v>
      </c>
      <c r="E45" s="20">
        <f>SUM(E12:E44)</f>
        <v>-1780059.2400000016</v>
      </c>
      <c r="F45" s="20">
        <f>SUM(F12:F44)</f>
        <v>1576557.0499999984</v>
      </c>
      <c r="G45" s="20">
        <f>SUM(G12:G44)</f>
        <v>41793116.8036533</v>
      </c>
      <c r="I45" s="14"/>
      <c r="J45" s="15"/>
      <c r="K45" s="15"/>
    </row>
    <row r="46" spans="2:11" x14ac:dyDescent="0.35">
      <c r="B46" s="12"/>
      <c r="C46" s="10"/>
      <c r="D46" s="14"/>
      <c r="E46" s="14"/>
      <c r="F46" s="14"/>
      <c r="G46" s="14"/>
      <c r="I46" s="14"/>
      <c r="J46" s="15"/>
      <c r="K46" s="15"/>
    </row>
    <row r="47" spans="2:11" x14ac:dyDescent="0.35">
      <c r="B47" s="12" t="s">
        <v>49</v>
      </c>
      <c r="C47" s="13" t="s">
        <v>15</v>
      </c>
      <c r="D47" s="18">
        <v>498878.07</v>
      </c>
      <c r="E47" s="18">
        <f>F47-D47</f>
        <v>154107.93</v>
      </c>
      <c r="F47" s="18">
        <v>652986</v>
      </c>
      <c r="G47" s="18">
        <v>6430614.835986061</v>
      </c>
      <c r="I47" s="14"/>
      <c r="J47" s="15"/>
      <c r="K47" s="15"/>
    </row>
    <row r="48" spans="2:11" x14ac:dyDescent="0.35">
      <c r="B48" s="19" t="s">
        <v>50</v>
      </c>
      <c r="C48" s="10"/>
      <c r="D48" s="20">
        <v>498878.07</v>
      </c>
      <c r="E48" s="20">
        <f>SUM(E47)</f>
        <v>154107.93</v>
      </c>
      <c r="F48" s="20">
        <f>SUM(F47)</f>
        <v>652986</v>
      </c>
      <c r="G48" s="20">
        <f>SUM(G47)</f>
        <v>6430614.835986061</v>
      </c>
      <c r="I48" s="14"/>
      <c r="J48" s="15"/>
      <c r="K48" s="15"/>
    </row>
    <row r="49" spans="2:11" x14ac:dyDescent="0.35">
      <c r="B49" s="12"/>
      <c r="C49" s="10"/>
      <c r="D49" s="14"/>
      <c r="E49" s="14"/>
      <c r="F49" s="14"/>
      <c r="G49" s="14"/>
      <c r="I49" s="14"/>
      <c r="J49" s="15"/>
      <c r="K49" s="15"/>
    </row>
    <row r="50" spans="2:11" x14ac:dyDescent="0.35">
      <c r="B50" s="12" t="s">
        <v>51</v>
      </c>
      <c r="C50" s="13" t="s">
        <v>15</v>
      </c>
      <c r="D50" s="14">
        <v>235162.52000000002</v>
      </c>
      <c r="E50" s="14">
        <f>F50-D50</f>
        <v>-111751.83999999985</v>
      </c>
      <c r="F50" s="14">
        <v>123410.68000000017</v>
      </c>
      <c r="G50" s="14">
        <v>1201931.02</v>
      </c>
      <c r="I50" s="14"/>
      <c r="J50" s="15"/>
      <c r="K50" s="15"/>
    </row>
    <row r="51" spans="2:11" x14ac:dyDescent="0.35">
      <c r="B51" s="12" t="s">
        <v>52</v>
      </c>
      <c r="C51" s="13" t="s">
        <v>15</v>
      </c>
      <c r="D51" s="18">
        <v>740247.44</v>
      </c>
      <c r="E51" s="18">
        <f>F51-D51</f>
        <v>-195700.25999999989</v>
      </c>
      <c r="F51" s="18">
        <v>544547.18000000005</v>
      </c>
      <c r="G51" s="18">
        <v>791072.87</v>
      </c>
      <c r="I51" s="14"/>
      <c r="J51" s="15"/>
      <c r="K51" s="15"/>
    </row>
    <row r="52" spans="2:11" x14ac:dyDescent="0.35">
      <c r="B52" s="22" t="s">
        <v>53</v>
      </c>
      <c r="C52" s="10"/>
      <c r="D52" s="20">
        <v>975409.96</v>
      </c>
      <c r="E52" s="20">
        <f>SUM(E50:E51)</f>
        <v>-307452.09999999974</v>
      </c>
      <c r="F52" s="20">
        <f>SUM(F50:F51)</f>
        <v>667957.86000000022</v>
      </c>
      <c r="G52" s="20">
        <f>SUM(G50:G51)</f>
        <v>1993003.8900000001</v>
      </c>
      <c r="I52" s="14"/>
    </row>
    <row r="53" spans="2:11" x14ac:dyDescent="0.35">
      <c r="B53" s="23"/>
      <c r="C53" s="10"/>
      <c r="D53" s="18"/>
      <c r="E53" s="18"/>
      <c r="F53" s="18"/>
      <c r="G53" s="18"/>
      <c r="I53" s="14"/>
    </row>
    <row r="54" spans="2:11" x14ac:dyDescent="0.35">
      <c r="B54" s="22" t="s">
        <v>54</v>
      </c>
      <c r="C54" s="10"/>
      <c r="D54" s="20">
        <v>5315057.1199999992</v>
      </c>
      <c r="E54" s="20">
        <f>SUM(E52,E48,E45,E10)</f>
        <v>-2093484.9600000011</v>
      </c>
      <c r="F54" s="20">
        <f>SUM(F52,F48,F45,F10)</f>
        <v>3221572.1599999988</v>
      </c>
      <c r="G54" s="20">
        <f>SUM(G52,G48,G45,G10)</f>
        <v>52150176.279639363</v>
      </c>
      <c r="I54" s="14"/>
    </row>
    <row r="55" spans="2:11" s="27" customFormat="1" ht="13.5" thickBot="1" x14ac:dyDescent="0.35">
      <c r="B55" s="24"/>
      <c r="C55" s="25"/>
      <c r="D55" s="26"/>
      <c r="E55" s="26"/>
      <c r="F55" s="26"/>
      <c r="G55" s="26"/>
      <c r="J55" s="28"/>
    </row>
    <row r="56" spans="2:11" ht="16" thickTop="1" x14ac:dyDescent="0.35"/>
    <row r="59" spans="2:11" x14ac:dyDescent="0.35">
      <c r="F59" s="29"/>
    </row>
  </sheetData>
  <conditionalFormatting sqref="C6 C9">
    <cfRule type="expression" dxfId="3" priority="6">
      <formula>"$E5&lt;0"</formula>
    </cfRule>
  </conditionalFormatting>
  <conditionalFormatting sqref="J6">
    <cfRule type="iconSet" priority="5">
      <iconSet>
        <cfvo type="percent" val="0"/>
        <cfvo type="percent" val="33"/>
        <cfvo type="percent" val="67"/>
      </iconSet>
    </cfRule>
  </conditionalFormatting>
  <conditionalFormatting sqref="C12:C44">
    <cfRule type="expression" dxfId="2" priority="4">
      <formula>"$E5&lt;0"</formula>
    </cfRule>
  </conditionalFormatting>
  <conditionalFormatting sqref="J7:J51">
    <cfRule type="iconSet" priority="3">
      <iconSet>
        <cfvo type="percent" val="0"/>
        <cfvo type="percent" val="33"/>
        <cfvo type="percent" val="67"/>
      </iconSet>
    </cfRule>
  </conditionalFormatting>
  <conditionalFormatting sqref="C7">
    <cfRule type="expression" dxfId="1" priority="2">
      <formula>"$E5&lt;0"</formula>
    </cfRule>
  </conditionalFormatting>
  <conditionalFormatting sqref="C8">
    <cfRule type="expression" dxfId="0" priority="1">
      <formula>"$E5&lt;0"</formula>
    </cfRule>
  </conditionalFormatting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50132b-9f32-4743-a349-f70c20080b32">
      <UserInfo>
        <DisplayName>Stokes, Anita: WCC</DisplayName>
        <AccountId>61</AccountId>
        <AccountType/>
      </UserInfo>
      <UserInfo>
        <DisplayName>Grey, Nicholas: CS-Fin: RBKC</DisplayName>
        <AccountId>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FDE6C-0529-4ED6-A051-EFF50F6552ED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5150132b-9f32-4743-a349-f70c20080b32"/>
    <ds:schemaRef ds:uri="13d6d765-1e35-4a38-b74c-9e28df5f772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83EFA0-2347-4C9F-A1B9-FBEDE2A52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E9DE5-E72B-41BF-91BD-D18DAEE8C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 budget</vt:lpstr>
      <vt:lpstr>Appendix B revised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Sulaiman, Alero: CS-Fin</dc:creator>
  <cp:keywords/>
  <dc:description/>
  <cp:lastModifiedBy>Farmer, Julie: CS-Schools: RBKC</cp:lastModifiedBy>
  <cp:revision/>
  <cp:lastPrinted>2019-05-23T11:31:33Z</cp:lastPrinted>
  <dcterms:created xsi:type="dcterms:W3CDTF">2019-05-22T15:16:55Z</dcterms:created>
  <dcterms:modified xsi:type="dcterms:W3CDTF">2020-05-22T13:08:35Z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